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rvln\DE\Dayton\Clients\ODOT\077653_MED-303-13.90_14.96\94440\Design\Roadway\EngData\Stage 3 Spreadsheets\"/>
    </mc:Choice>
  </mc:AlternateContent>
  <xr:revisionPtr revIDLastSave="0" documentId="10_ncr:100000_{3616D12C-72DC-464B-A96B-510CC2A9594D}" xr6:coauthVersionLast="31" xr6:coauthVersionMax="31" xr10:uidLastSave="{00000000-0000-0000-0000-000000000000}"/>
  <bookViews>
    <workbookView xWindow="-15" yWindow="7755" windowWidth="23970" windowHeight="7815" xr2:uid="{00000000-000D-0000-FFFF-FFFF00000000}"/>
  </bookViews>
  <sheets>
    <sheet name="PAVEMENT CALCS" sheetId="1" r:id="rId1"/>
  </sheets>
  <externalReferences>
    <externalReference r:id="rId2"/>
  </externalReferences>
  <definedNames>
    <definedName name="_xlnm._FilterDatabase" localSheetId="0" hidden="1">'PAVEMENT CALCS'!$I$28:$Y$77</definedName>
    <definedName name="ITEM">[1]QryItemAddIn2!$A:$A</definedName>
    <definedName name="QryItemNamed">[1]QryItemAddIn2!$A:$G</definedName>
  </definedNames>
  <calcPr calcId="179017"/>
</workbook>
</file>

<file path=xl/calcChain.xml><?xml version="1.0" encoding="utf-8"?>
<calcChain xmlns="http://schemas.openxmlformats.org/spreadsheetml/2006/main">
  <c r="S204" i="1" l="1"/>
  <c r="S203" i="1"/>
  <c r="S199" i="1"/>
  <c r="S198" i="1"/>
  <c r="S194" i="1"/>
  <c r="S193" i="1"/>
  <c r="S162" i="1"/>
  <c r="S161" i="1"/>
  <c r="S157" i="1"/>
  <c r="S156" i="1"/>
  <c r="S152" i="1"/>
  <c r="S151" i="1"/>
  <c r="S139" i="1"/>
  <c r="S138" i="1"/>
  <c r="S134" i="1"/>
  <c r="S133" i="1"/>
  <c r="S129" i="1"/>
  <c r="S128" i="1"/>
  <c r="S124" i="1"/>
  <c r="S123" i="1"/>
  <c r="S64" i="1"/>
  <c r="S63" i="1"/>
  <c r="S59" i="1"/>
  <c r="S58" i="1"/>
  <c r="S53" i="1"/>
  <c r="S54" i="1"/>
  <c r="S49" i="1"/>
  <c r="S48" i="1"/>
  <c r="S45" i="1"/>
  <c r="S40" i="1"/>
  <c r="S35" i="1"/>
  <c r="S30" i="1"/>
  <c r="S41" i="1"/>
  <c r="S36" i="1"/>
  <c r="S31" i="1"/>
  <c r="P129" i="1"/>
  <c r="K47" i="1"/>
  <c r="K46" i="1"/>
  <c r="K45" i="1"/>
  <c r="K44" i="1"/>
  <c r="K43" i="1"/>
  <c r="K42" i="1"/>
  <c r="K41" i="1"/>
  <c r="O41" i="1" s="1"/>
  <c r="K40" i="1"/>
  <c r="K39" i="1"/>
  <c r="K38" i="1"/>
  <c r="K37" i="1"/>
  <c r="O37" i="1" s="1"/>
  <c r="K36" i="1"/>
  <c r="O36" i="1" s="1"/>
  <c r="K35" i="1"/>
  <c r="K34" i="1"/>
  <c r="K33" i="1"/>
  <c r="K32" i="1"/>
  <c r="O32" i="1" s="1"/>
  <c r="K31" i="1"/>
  <c r="O31" i="1" s="1"/>
  <c r="K30" i="1"/>
  <c r="O42" i="1"/>
  <c r="K52" i="1"/>
  <c r="K51" i="1"/>
  <c r="K50" i="1"/>
  <c r="K49" i="1"/>
  <c r="K48" i="1"/>
  <c r="K57" i="1"/>
  <c r="K56" i="1"/>
  <c r="K55" i="1"/>
  <c r="K54" i="1"/>
  <c r="O54" i="1" s="1"/>
  <c r="K53" i="1"/>
  <c r="K62" i="1"/>
  <c r="K61" i="1"/>
  <c r="K60" i="1"/>
  <c r="K59" i="1"/>
  <c r="K58" i="1"/>
  <c r="K67" i="1"/>
  <c r="K66" i="1"/>
  <c r="K65" i="1"/>
  <c r="K64" i="1"/>
  <c r="K63" i="1"/>
  <c r="K123" i="1"/>
  <c r="K127" i="1"/>
  <c r="K126" i="1"/>
  <c r="K125" i="1"/>
  <c r="K124" i="1"/>
  <c r="O124" i="1" s="1"/>
  <c r="K206" i="1"/>
  <c r="K197" i="1"/>
  <c r="K196" i="1"/>
  <c r="K195" i="1"/>
  <c r="O195" i="1" s="1"/>
  <c r="K194" i="1"/>
  <c r="O194" i="1" s="1"/>
  <c r="K193" i="1"/>
  <c r="K207" i="1"/>
  <c r="K205" i="1"/>
  <c r="K204" i="1"/>
  <c r="K203" i="1"/>
  <c r="K202" i="1"/>
  <c r="K201" i="1"/>
  <c r="K200" i="1"/>
  <c r="O200" i="1" s="1"/>
  <c r="K199" i="1"/>
  <c r="K198" i="1"/>
  <c r="K165" i="1"/>
  <c r="K164" i="1"/>
  <c r="K163" i="1"/>
  <c r="O163" i="1" s="1"/>
  <c r="K162" i="1"/>
  <c r="O162" i="1" s="1"/>
  <c r="K161" i="1"/>
  <c r="K160" i="1"/>
  <c r="K159" i="1"/>
  <c r="K158" i="1"/>
  <c r="K157" i="1"/>
  <c r="K156" i="1"/>
  <c r="K155" i="1"/>
  <c r="K154" i="1"/>
  <c r="K153" i="1"/>
  <c r="K152" i="1"/>
  <c r="K151" i="1"/>
  <c r="K149" i="1"/>
  <c r="K148" i="1"/>
  <c r="K147" i="1"/>
  <c r="K146" i="1"/>
  <c r="K145" i="1"/>
  <c r="K144" i="1"/>
  <c r="K142" i="1"/>
  <c r="K141" i="1"/>
  <c r="K140" i="1"/>
  <c r="K139" i="1"/>
  <c r="K138" i="1"/>
  <c r="K137" i="1"/>
  <c r="K136" i="1"/>
  <c r="K135" i="1"/>
  <c r="O135" i="1" s="1"/>
  <c r="K134" i="1"/>
  <c r="O134" i="1" s="1"/>
  <c r="K133" i="1"/>
  <c r="K130" i="1"/>
  <c r="O130" i="1" s="1"/>
  <c r="O125" i="1"/>
  <c r="K132" i="1"/>
  <c r="K131" i="1"/>
  <c r="K129" i="1"/>
  <c r="O129" i="1" s="1"/>
  <c r="O205" i="1"/>
  <c r="O204" i="1"/>
  <c r="O199" i="1"/>
  <c r="O158" i="1"/>
  <c r="O157" i="1"/>
  <c r="O153" i="1"/>
  <c r="O152" i="1"/>
  <c r="O140" i="1"/>
  <c r="O139" i="1"/>
  <c r="O65" i="1"/>
  <c r="O64" i="1"/>
  <c r="O59" i="1"/>
  <c r="O60" i="1"/>
  <c r="O55" i="1"/>
  <c r="O50" i="1"/>
  <c r="O49" i="1"/>
  <c r="N332" i="1" l="1"/>
  <c r="N71" i="1"/>
  <c r="N72" i="1"/>
  <c r="N73" i="1"/>
  <c r="N70" i="1"/>
  <c r="N213" i="1"/>
  <c r="N214" i="1"/>
  <c r="N215" i="1"/>
  <c r="N212" i="1"/>
  <c r="Q332" i="1"/>
  <c r="K212" i="1"/>
  <c r="S212" i="1" s="1"/>
  <c r="I215" i="1"/>
  <c r="K215" i="1" s="1"/>
  <c r="V215" i="1" s="1"/>
  <c r="I214" i="1"/>
  <c r="K214" i="1" s="1"/>
  <c r="I213" i="1"/>
  <c r="K213" i="1" s="1"/>
  <c r="I212" i="1"/>
  <c r="M207" i="1"/>
  <c r="P206" i="1"/>
  <c r="P204" i="1"/>
  <c r="I203" i="1"/>
  <c r="M202" i="1"/>
  <c r="P201" i="1"/>
  <c r="P200" i="1"/>
  <c r="P199" i="1"/>
  <c r="I198" i="1"/>
  <c r="M197" i="1"/>
  <c r="P196" i="1"/>
  <c r="P195" i="1"/>
  <c r="P194" i="1"/>
  <c r="I193" i="1"/>
  <c r="U161" i="1"/>
  <c r="M165" i="1"/>
  <c r="P164" i="1"/>
  <c r="P163" i="1"/>
  <c r="P162" i="1"/>
  <c r="I161" i="1"/>
  <c r="M160" i="1"/>
  <c r="P159" i="1"/>
  <c r="P158" i="1"/>
  <c r="P157" i="1"/>
  <c r="V156" i="1"/>
  <c r="I156" i="1"/>
  <c r="M155" i="1"/>
  <c r="P154" i="1"/>
  <c r="P153" i="1"/>
  <c r="P152" i="1"/>
  <c r="I151" i="1"/>
  <c r="M149" i="1"/>
  <c r="P148" i="1"/>
  <c r="X147" i="1"/>
  <c r="P147" i="1"/>
  <c r="M147" i="1"/>
  <c r="D147" i="1"/>
  <c r="X144" i="1"/>
  <c r="P145" i="1"/>
  <c r="P144" i="1"/>
  <c r="M146" i="1"/>
  <c r="M144" i="1"/>
  <c r="F144" i="1"/>
  <c r="I144" i="1" s="1"/>
  <c r="P141" i="1"/>
  <c r="P140" i="1"/>
  <c r="P139" i="1"/>
  <c r="P138" i="1"/>
  <c r="O138" i="1"/>
  <c r="P136" i="1"/>
  <c r="P135" i="1"/>
  <c r="P134" i="1"/>
  <c r="P133" i="1"/>
  <c r="O133" i="1"/>
  <c r="P131" i="1"/>
  <c r="P128" i="1"/>
  <c r="O128" i="1"/>
  <c r="P126" i="1"/>
  <c r="P125" i="1"/>
  <c r="P124" i="1"/>
  <c r="P123" i="1"/>
  <c r="O123" i="1"/>
  <c r="M142" i="1"/>
  <c r="I138" i="1"/>
  <c r="M137" i="1"/>
  <c r="I133" i="1"/>
  <c r="Q117" i="1"/>
  <c r="Q118" i="1"/>
  <c r="Q119" i="1"/>
  <c r="Q120" i="1"/>
  <c r="K117" i="1"/>
  <c r="K118" i="1"/>
  <c r="I118" i="1"/>
  <c r="I119" i="1"/>
  <c r="K119" i="1" s="1"/>
  <c r="I120" i="1"/>
  <c r="K120" i="1" s="1"/>
  <c r="I117" i="1"/>
  <c r="I115" i="1"/>
  <c r="K115" i="1" s="1"/>
  <c r="Q115" i="1" s="1"/>
  <c r="I116" i="1"/>
  <c r="K116" i="1" s="1"/>
  <c r="Q116" i="1" s="1"/>
  <c r="I128" i="1"/>
  <c r="K128" i="1" s="1"/>
  <c r="I114" i="1"/>
  <c r="K114" i="1" s="1"/>
  <c r="Q114" i="1" s="1"/>
  <c r="I113" i="1"/>
  <c r="K113" i="1" s="1"/>
  <c r="Q113" i="1" s="1"/>
  <c r="I73" i="1"/>
  <c r="K73" i="1" s="1"/>
  <c r="V73" i="1" s="1"/>
  <c r="I72" i="1"/>
  <c r="K72" i="1" s="1"/>
  <c r="U72" i="1" s="1"/>
  <c r="I71" i="1"/>
  <c r="K71" i="1" s="1"/>
  <c r="V71" i="1" s="1"/>
  <c r="I70" i="1"/>
  <c r="K70" i="1" s="1"/>
  <c r="S70" i="1" s="1"/>
  <c r="M67" i="1"/>
  <c r="P66" i="1"/>
  <c r="P63" i="1"/>
  <c r="K143" i="1"/>
  <c r="I143" i="1"/>
  <c r="I123" i="1"/>
  <c r="I53" i="1"/>
  <c r="I48" i="1"/>
  <c r="I45" i="1"/>
  <c r="I40" i="1"/>
  <c r="I35" i="1"/>
  <c r="O35" i="1" s="1"/>
  <c r="U212" i="1" l="1"/>
  <c r="V212" i="1"/>
  <c r="V214" i="1"/>
  <c r="U214" i="1"/>
  <c r="S214" i="1"/>
  <c r="V213" i="1"/>
  <c r="U213" i="1"/>
  <c r="S213" i="1"/>
  <c r="S215" i="1"/>
  <c r="U215" i="1"/>
  <c r="O203" i="1"/>
  <c r="V203" i="1"/>
  <c r="M203" i="1"/>
  <c r="U203" i="1"/>
  <c r="P203" i="1"/>
  <c r="P205" i="1"/>
  <c r="M198" i="1"/>
  <c r="V198" i="1"/>
  <c r="P198" i="1"/>
  <c r="O198" i="1"/>
  <c r="U198" i="1"/>
  <c r="V193" i="1"/>
  <c r="U193" i="1"/>
  <c r="P193" i="1"/>
  <c r="O193" i="1"/>
  <c r="M193" i="1"/>
  <c r="V161" i="1"/>
  <c r="P161" i="1"/>
  <c r="O161" i="1"/>
  <c r="M161" i="1"/>
  <c r="M156" i="1"/>
  <c r="O156" i="1"/>
  <c r="P156" i="1"/>
  <c r="U156" i="1"/>
  <c r="P151" i="1"/>
  <c r="O151" i="1"/>
  <c r="M151" i="1"/>
  <c r="V151" i="1"/>
  <c r="U151" i="1"/>
  <c r="I147" i="1"/>
  <c r="V133" i="1"/>
  <c r="M133" i="1"/>
  <c r="U133" i="1"/>
  <c r="M138" i="1"/>
  <c r="V138" i="1"/>
  <c r="U138" i="1"/>
  <c r="U70" i="1"/>
  <c r="V128" i="1"/>
  <c r="U128" i="1"/>
  <c r="M39" i="1"/>
  <c r="P65" i="1"/>
  <c r="P35" i="1"/>
  <c r="P38" i="1"/>
  <c r="M128" i="1"/>
  <c r="S73" i="1"/>
  <c r="S72" i="1"/>
  <c r="S71" i="1"/>
  <c r="P46" i="1"/>
  <c r="V72" i="1"/>
  <c r="U73" i="1"/>
  <c r="U71" i="1"/>
  <c r="V70" i="1"/>
  <c r="V63" i="1"/>
  <c r="U63" i="1"/>
  <c r="M63" i="1"/>
  <c r="O63" i="1"/>
  <c r="P64" i="1"/>
  <c r="P60" i="1"/>
  <c r="M62" i="1"/>
  <c r="P55" i="1"/>
  <c r="M57" i="1"/>
  <c r="O48" i="1"/>
  <c r="P50" i="1"/>
  <c r="M52" i="1"/>
  <c r="M47" i="1"/>
  <c r="M45" i="1"/>
  <c r="V45" i="1"/>
  <c r="U45" i="1"/>
  <c r="P45" i="1"/>
  <c r="O45" i="1"/>
  <c r="M44" i="1"/>
  <c r="P42" i="1"/>
  <c r="M40" i="1"/>
  <c r="V40" i="1"/>
  <c r="U40" i="1"/>
  <c r="P40" i="1"/>
  <c r="O40" i="1"/>
  <c r="M35" i="1"/>
  <c r="V35" i="1"/>
  <c r="U35" i="1"/>
  <c r="V14" i="1"/>
  <c r="M48" i="1" l="1"/>
  <c r="P36" i="1"/>
  <c r="P37" i="1"/>
  <c r="U123" i="1"/>
  <c r="M123" i="1"/>
  <c r="V123" i="1"/>
  <c r="P58" i="1"/>
  <c r="M58" i="1"/>
  <c r="O58" i="1"/>
  <c r="V58" i="1"/>
  <c r="U58" i="1"/>
  <c r="P61" i="1"/>
  <c r="P59" i="1"/>
  <c r="P53" i="1"/>
  <c r="O53" i="1"/>
  <c r="V53" i="1"/>
  <c r="U53" i="1"/>
  <c r="P54" i="1"/>
  <c r="P56" i="1"/>
  <c r="P48" i="1"/>
  <c r="V48" i="1"/>
  <c r="U48" i="1"/>
  <c r="P49" i="1"/>
  <c r="P51" i="1"/>
  <c r="P43" i="1"/>
  <c r="P41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AD331" i="1" l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AD251" i="1"/>
  <c r="AC251" i="1"/>
  <c r="AB251" i="1"/>
  <c r="AA251" i="1"/>
  <c r="Z251" i="1"/>
  <c r="Y251" i="1"/>
  <c r="W251" i="1"/>
  <c r="T251" i="1"/>
  <c r="R251" i="1"/>
  <c r="AD250" i="1"/>
  <c r="AC250" i="1"/>
  <c r="AB250" i="1"/>
  <c r="AA250" i="1"/>
  <c r="Z250" i="1"/>
  <c r="Y250" i="1"/>
  <c r="W250" i="1"/>
  <c r="V250" i="1"/>
  <c r="V251" i="1" s="1"/>
  <c r="U250" i="1"/>
  <c r="U251" i="1" s="1"/>
  <c r="T250" i="1"/>
  <c r="R250" i="1"/>
  <c r="O250" i="1"/>
  <c r="O251" i="1" s="1"/>
  <c r="N250" i="1"/>
  <c r="N251" i="1" s="1"/>
  <c r="M250" i="1"/>
  <c r="M251" i="1" s="1"/>
  <c r="AD170" i="1"/>
  <c r="AC170" i="1"/>
  <c r="AB170" i="1"/>
  <c r="AA170" i="1"/>
  <c r="Z170" i="1"/>
  <c r="Y170" i="1"/>
  <c r="W170" i="1"/>
  <c r="T170" i="1"/>
  <c r="R170" i="1"/>
  <c r="AD169" i="1"/>
  <c r="AC169" i="1"/>
  <c r="AB169" i="1"/>
  <c r="AA169" i="1"/>
  <c r="Z169" i="1"/>
  <c r="Y169" i="1"/>
  <c r="X169" i="1"/>
  <c r="X170" i="1" s="1"/>
  <c r="X332" i="1" s="1"/>
  <c r="W169" i="1"/>
  <c r="T169" i="1"/>
  <c r="R169" i="1"/>
  <c r="AD90" i="1"/>
  <c r="AC90" i="1"/>
  <c r="AB90" i="1"/>
  <c r="AA90" i="1"/>
  <c r="Z90" i="1"/>
  <c r="Y90" i="1"/>
  <c r="W90" i="1"/>
  <c r="T90" i="1"/>
  <c r="R90" i="1"/>
  <c r="AD89" i="1"/>
  <c r="AC89" i="1"/>
  <c r="AB89" i="1"/>
  <c r="AA89" i="1"/>
  <c r="Z89" i="1"/>
  <c r="Y89" i="1"/>
  <c r="W89" i="1"/>
  <c r="T89" i="1"/>
  <c r="R89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AD190" i="1"/>
  <c r="AC190" i="1"/>
  <c r="AB190" i="1"/>
  <c r="AA190" i="1"/>
  <c r="Z190" i="1"/>
  <c r="Y190" i="1"/>
  <c r="X190" i="1"/>
  <c r="X250" i="1" s="1"/>
  <c r="W190" i="1"/>
  <c r="V190" i="1"/>
  <c r="U190" i="1"/>
  <c r="T190" i="1"/>
  <c r="S190" i="1"/>
  <c r="S250" i="1" s="1"/>
  <c r="S251" i="1" s="1"/>
  <c r="R190" i="1"/>
  <c r="Q190" i="1"/>
  <c r="P190" i="1"/>
  <c r="P250" i="1" s="1"/>
  <c r="O190" i="1"/>
  <c r="N190" i="1"/>
  <c r="M190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AD110" i="1"/>
  <c r="AC110" i="1"/>
  <c r="AB110" i="1"/>
  <c r="AA110" i="1"/>
  <c r="Z110" i="1"/>
  <c r="Y110" i="1"/>
  <c r="X110" i="1"/>
  <c r="W110" i="1"/>
  <c r="V110" i="1"/>
  <c r="U110" i="1"/>
  <c r="U169" i="1" s="1"/>
  <c r="T110" i="1"/>
  <c r="S110" i="1"/>
  <c r="R110" i="1"/>
  <c r="Q110" i="1"/>
  <c r="Q169" i="1" s="1"/>
  <c r="Q170" i="1" s="1"/>
  <c r="P110" i="1"/>
  <c r="O110" i="1"/>
  <c r="N110" i="1"/>
  <c r="M110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AD14" i="1"/>
  <c r="AC14" i="1"/>
  <c r="AB14" i="1"/>
  <c r="AA14" i="1"/>
  <c r="Z14" i="1"/>
  <c r="Y14" i="1"/>
  <c r="X14" i="1"/>
  <c r="W14" i="1"/>
  <c r="U14" i="1"/>
  <c r="T14" i="1"/>
  <c r="S14" i="1"/>
  <c r="R14" i="1"/>
  <c r="Q14" i="1"/>
  <c r="P14" i="1"/>
  <c r="O14" i="1"/>
  <c r="N14" i="1"/>
  <c r="M27" i="1"/>
  <c r="M14" i="1"/>
  <c r="Q250" i="1" l="1"/>
  <c r="Q251" i="1" s="1"/>
  <c r="P251" i="1"/>
  <c r="X251" i="1"/>
  <c r="S169" i="1"/>
  <c r="S170" i="1" s="1"/>
  <c r="V169" i="1"/>
  <c r="V170" i="1" s="1"/>
  <c r="U170" i="1"/>
  <c r="N169" i="1"/>
  <c r="N170" i="1" s="1"/>
  <c r="K330" i="1"/>
  <c r="I330" i="1"/>
  <c r="K329" i="1"/>
  <c r="I329" i="1"/>
  <c r="K328" i="1"/>
  <c r="I328" i="1"/>
  <c r="K327" i="1"/>
  <c r="I327" i="1"/>
  <c r="K326" i="1"/>
  <c r="I326" i="1"/>
  <c r="K325" i="1"/>
  <c r="I325" i="1"/>
  <c r="K324" i="1"/>
  <c r="I324" i="1"/>
  <c r="K323" i="1"/>
  <c r="I323" i="1"/>
  <c r="K322" i="1"/>
  <c r="I322" i="1"/>
  <c r="K321" i="1"/>
  <c r="I321" i="1"/>
  <c r="K320" i="1"/>
  <c r="I320" i="1"/>
  <c r="K319" i="1"/>
  <c r="I319" i="1"/>
  <c r="K318" i="1"/>
  <c r="I318" i="1"/>
  <c r="K317" i="1"/>
  <c r="I317" i="1"/>
  <c r="K316" i="1"/>
  <c r="I316" i="1"/>
  <c r="K315" i="1"/>
  <c r="I315" i="1"/>
  <c r="K314" i="1"/>
  <c r="I314" i="1"/>
  <c r="K313" i="1"/>
  <c r="I313" i="1"/>
  <c r="K312" i="1"/>
  <c r="I312" i="1"/>
  <c r="K311" i="1"/>
  <c r="I311" i="1"/>
  <c r="K310" i="1"/>
  <c r="I310" i="1"/>
  <c r="K309" i="1"/>
  <c r="I309" i="1"/>
  <c r="K308" i="1"/>
  <c r="I308" i="1"/>
  <c r="K307" i="1"/>
  <c r="I307" i="1"/>
  <c r="K306" i="1"/>
  <c r="I306" i="1"/>
  <c r="K305" i="1"/>
  <c r="I305" i="1"/>
  <c r="K304" i="1"/>
  <c r="I304" i="1"/>
  <c r="K303" i="1"/>
  <c r="I303" i="1"/>
  <c r="K302" i="1"/>
  <c r="I302" i="1"/>
  <c r="K301" i="1"/>
  <c r="I301" i="1"/>
  <c r="K300" i="1"/>
  <c r="I300" i="1"/>
  <c r="K299" i="1"/>
  <c r="I299" i="1"/>
  <c r="K298" i="1"/>
  <c r="I298" i="1"/>
  <c r="K297" i="1"/>
  <c r="I297" i="1"/>
  <c r="K296" i="1"/>
  <c r="I296" i="1"/>
  <c r="K295" i="1"/>
  <c r="I295" i="1"/>
  <c r="K294" i="1"/>
  <c r="I294" i="1"/>
  <c r="K293" i="1"/>
  <c r="I293" i="1"/>
  <c r="K292" i="1"/>
  <c r="I292" i="1"/>
  <c r="K291" i="1"/>
  <c r="I291" i="1"/>
  <c r="K290" i="1"/>
  <c r="I290" i="1"/>
  <c r="K289" i="1"/>
  <c r="I289" i="1"/>
  <c r="K288" i="1"/>
  <c r="I288" i="1"/>
  <c r="K287" i="1"/>
  <c r="I287" i="1"/>
  <c r="K286" i="1"/>
  <c r="I286" i="1"/>
  <c r="K285" i="1"/>
  <c r="I285" i="1"/>
  <c r="K284" i="1"/>
  <c r="I284" i="1"/>
  <c r="K283" i="1"/>
  <c r="I283" i="1"/>
  <c r="K282" i="1"/>
  <c r="I282" i="1"/>
  <c r="K281" i="1"/>
  <c r="I281" i="1"/>
  <c r="K280" i="1"/>
  <c r="I280" i="1"/>
  <c r="K279" i="1"/>
  <c r="I279" i="1"/>
  <c r="K278" i="1"/>
  <c r="I278" i="1"/>
  <c r="K277" i="1"/>
  <c r="I277" i="1"/>
  <c r="K276" i="1"/>
  <c r="I276" i="1"/>
  <c r="K275" i="1"/>
  <c r="I275" i="1"/>
  <c r="K274" i="1"/>
  <c r="I274" i="1"/>
  <c r="K273" i="1"/>
  <c r="I273" i="1"/>
  <c r="K272" i="1"/>
  <c r="I272" i="1"/>
  <c r="K249" i="1"/>
  <c r="I249" i="1"/>
  <c r="K248" i="1"/>
  <c r="I248" i="1"/>
  <c r="K247" i="1"/>
  <c r="I247" i="1"/>
  <c r="K246" i="1"/>
  <c r="I246" i="1"/>
  <c r="K245" i="1"/>
  <c r="I245" i="1"/>
  <c r="K244" i="1"/>
  <c r="I244" i="1"/>
  <c r="K243" i="1"/>
  <c r="I243" i="1"/>
  <c r="K242" i="1"/>
  <c r="I242" i="1"/>
  <c r="K241" i="1"/>
  <c r="I241" i="1"/>
  <c r="K240" i="1"/>
  <c r="I240" i="1"/>
  <c r="K239" i="1"/>
  <c r="I239" i="1"/>
  <c r="K238" i="1"/>
  <c r="I238" i="1"/>
  <c r="K237" i="1"/>
  <c r="I237" i="1"/>
  <c r="K236" i="1"/>
  <c r="I236" i="1"/>
  <c r="K235" i="1"/>
  <c r="I235" i="1"/>
  <c r="K234" i="1"/>
  <c r="I234" i="1"/>
  <c r="K233" i="1"/>
  <c r="I233" i="1"/>
  <c r="K232" i="1"/>
  <c r="I232" i="1"/>
  <c r="K231" i="1"/>
  <c r="I231" i="1"/>
  <c r="K230" i="1"/>
  <c r="I230" i="1"/>
  <c r="K229" i="1"/>
  <c r="I229" i="1"/>
  <c r="K228" i="1"/>
  <c r="I228" i="1"/>
  <c r="K227" i="1"/>
  <c r="I227" i="1"/>
  <c r="K226" i="1"/>
  <c r="I226" i="1"/>
  <c r="K225" i="1"/>
  <c r="I225" i="1"/>
  <c r="K224" i="1"/>
  <c r="I224" i="1"/>
  <c r="K223" i="1"/>
  <c r="I223" i="1"/>
  <c r="K222" i="1"/>
  <c r="I222" i="1"/>
  <c r="K221" i="1"/>
  <c r="I221" i="1"/>
  <c r="K220" i="1"/>
  <c r="I220" i="1"/>
  <c r="K219" i="1"/>
  <c r="I219" i="1"/>
  <c r="K218" i="1"/>
  <c r="I218" i="1"/>
  <c r="K217" i="1"/>
  <c r="I217" i="1"/>
  <c r="K210" i="1"/>
  <c r="I210" i="1"/>
  <c r="K209" i="1"/>
  <c r="I209" i="1"/>
  <c r="K208" i="1"/>
  <c r="I208" i="1"/>
  <c r="K168" i="1"/>
  <c r="I168" i="1"/>
  <c r="K167" i="1"/>
  <c r="I167" i="1"/>
  <c r="K166" i="1"/>
  <c r="I166" i="1"/>
  <c r="D9" i="1"/>
  <c r="D92" i="1" s="1"/>
  <c r="D172" i="1" s="1"/>
  <c r="D253" i="1" s="1"/>
  <c r="K88" i="1"/>
  <c r="K87" i="1"/>
  <c r="I88" i="1"/>
  <c r="I87" i="1"/>
  <c r="I30" i="1"/>
  <c r="M127" i="1" l="1"/>
  <c r="M132" i="1"/>
  <c r="M34" i="1"/>
  <c r="X89" i="1"/>
  <c r="X90" i="1" s="1"/>
  <c r="P31" i="1" l="1"/>
  <c r="P33" i="1"/>
  <c r="P30" i="1"/>
  <c r="P89" i="1" s="1"/>
  <c r="P90" i="1" s="1"/>
  <c r="M30" i="1"/>
  <c r="M89" i="1" s="1"/>
  <c r="M90" i="1" s="1"/>
  <c r="U30" i="1"/>
  <c r="O30" i="1"/>
  <c r="V30" i="1"/>
  <c r="P32" i="1"/>
  <c r="Q89" i="1"/>
  <c r="Q90" i="1" s="1"/>
  <c r="N89" i="1"/>
  <c r="N90" i="1" s="1"/>
  <c r="P169" i="1" l="1"/>
  <c r="P170" i="1" s="1"/>
  <c r="P332" i="1" s="1"/>
  <c r="O89" i="1"/>
  <c r="O90" i="1" s="1"/>
  <c r="O169" i="1"/>
  <c r="O170" i="1" s="1"/>
  <c r="M169" i="1"/>
  <c r="M170" i="1" s="1"/>
  <c r="M332" i="1" s="1"/>
  <c r="S89" i="1"/>
  <c r="S90" i="1" s="1"/>
  <c r="S332" i="1" s="1"/>
  <c r="V89" i="1"/>
  <c r="V90" i="1" s="1"/>
  <c r="V332" i="1" s="1"/>
  <c r="U89" i="1"/>
  <c r="U90" i="1" s="1"/>
  <c r="U332" i="1" s="1"/>
  <c r="O332" i="1" l="1"/>
</calcChain>
</file>

<file path=xl/sharedStrings.xml><?xml version="1.0" encoding="utf-8"?>
<sst xmlns="http://schemas.openxmlformats.org/spreadsheetml/2006/main" count="369" uniqueCount="61">
  <si>
    <t>SIDE</t>
  </si>
  <si>
    <t>TO</t>
  </si>
  <si>
    <t>STATION RANGE</t>
  </si>
  <si>
    <t>CADD GENERATED AREA</t>
  </si>
  <si>
    <t xml:space="preserve">SUBTOTALS  </t>
  </si>
  <si>
    <t xml:space="preserve">TOTALS CARRIED TO GENERAL SUMMARY  </t>
  </si>
  <si>
    <t>FT</t>
  </si>
  <si>
    <t>TYPICAL SECTION LEGEND NUMBER</t>
  </si>
  <si>
    <t>RATE / THICKNESS / ETC</t>
  </si>
  <si>
    <t>TYPICAL SECTION</t>
  </si>
  <si>
    <t>DISTANCE                                                                                                        (D)</t>
  </si>
  <si>
    <t>INSTRUCTIONS:</t>
  </si>
  <si>
    <t>NOTE:  PLEASE BE CAREFULL WITH THE UNITS USED ……. WATCH OUT FOR "SQ FT" TO "SQ YD" CONNVERSIONS</t>
  </si>
  <si>
    <t>SPREADSHEET</t>
  </si>
  <si>
    <t>&lt;--- ENTER STARTING SHEET NUMBER</t>
  </si>
  <si>
    <t>ITEM_CODE</t>
  </si>
  <si>
    <t>ADDITIONAL_DESCRIPTION</t>
  </si>
  <si>
    <t>Page #</t>
  </si>
  <si>
    <t>Split #</t>
  </si>
  <si>
    <t>Total</t>
  </si>
  <si>
    <t>1)</t>
  </si>
  <si>
    <t>SAVE THIS FILE TO THE PROPER FOLDER FOR YOUR PROJECT AS THE SAME NAME AS YOUR DGN (I.E. #####GS001.XLSX)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</si>
  <si>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</si>
  <si>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</si>
  <si>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</si>
  <si>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</si>
  <si>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</si>
  <si>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</si>
  <si>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SY</t>
  </si>
  <si>
    <t>SURFACE AREA (A) A=DxW/9</t>
  </si>
  <si>
    <t>AVERAGE WIDTH   (W)</t>
  </si>
  <si>
    <t>204E10000</t>
  </si>
  <si>
    <t>304E20000</t>
  </si>
  <si>
    <t>301E46000</t>
  </si>
  <si>
    <t>407E10000</t>
  </si>
  <si>
    <t>442e00201</t>
  </si>
  <si>
    <t>442E20201</t>
  </si>
  <si>
    <t>526E25000</t>
  </si>
  <si>
    <t>MED-303-13.90</t>
  </si>
  <si>
    <t>RT</t>
  </si>
  <si>
    <t>LT</t>
  </si>
  <si>
    <t>LT&amp;RT</t>
  </si>
  <si>
    <t>VARIES</t>
  </si>
  <si>
    <t>NEW ASPHALT</t>
  </si>
  <si>
    <t>MILLED ASHPALT</t>
  </si>
  <si>
    <t>MED-303-14.96</t>
  </si>
  <si>
    <t>FD WIDTH</t>
  </si>
  <si>
    <t>254E01000</t>
  </si>
  <si>
    <t xml:space="preserve"> (3")</t>
  </si>
  <si>
    <t>Edge Course 1st Lift 5" 301 - +4"</t>
  </si>
  <si>
    <t>Edge Course 304 - +16"</t>
  </si>
  <si>
    <t>Lateral Extent of Compaction - +18"</t>
  </si>
  <si>
    <t>Edge course 2nd Lift 5.5" 301 - +10"</t>
  </si>
  <si>
    <t>Edge Course 304 - +12"</t>
  </si>
  <si>
    <t>Full Depth Sections</t>
  </si>
  <si>
    <t>Resurfacing</t>
  </si>
  <si>
    <t>Full Depth</t>
  </si>
  <si>
    <t>Aggregate Shoulders</t>
  </si>
  <si>
    <t>Full Depth (Continued)</t>
  </si>
  <si>
    <t>02/STR/CV</t>
  </si>
  <si>
    <t>01/STR/BR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</si>
</sst>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???/???"/>
    <numFmt numFmtId="165" formatCode="#\+#0.00"/>
    <numFmt numFmtId="166" formatCode="#\+#0.00\ &quot;TO&quot;"/>
    <numFmt numFmtId="167" formatCode="0&quot;+&quot;00.00"/>
    <numFmt numFmtId="168" formatCode="0\)"/>
    <numFmt numFmtId="169" formatCode="&quot;PAVEMENT CALC SHEET &quot;#"/>
  </numFmts>
  <fonts count="11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  <font>
      <sz val="14"/>
      <name val="Verdana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168" fontId="3" fillId="3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1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/>
    </xf>
    <xf numFmtId="1" fontId="6" fillId="2" borderId="0" xfId="0" applyNumberFormat="1" applyFont="1" applyFill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67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67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1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166" fontId="6" fillId="0" borderId="8" xfId="0" applyNumberFormat="1" applyFont="1" applyFill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8" fillId="3" borderId="0" xfId="1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/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</xf>
    <xf numFmtId="0" fontId="6" fillId="5" borderId="22" xfId="0" applyFont="1" applyFill="1" applyBorder="1" applyAlignment="1" applyProtection="1">
      <alignment vertical="center"/>
      <protection locked="0"/>
    </xf>
    <xf numFmtId="0" fontId="6" fillId="5" borderId="26" xfId="0" applyFont="1" applyFill="1" applyBorder="1" applyAlignment="1" applyProtection="1">
      <alignment vertical="center"/>
      <protection locked="0"/>
    </xf>
    <xf numFmtId="0" fontId="6" fillId="5" borderId="24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Alignment="1" applyProtection="1">
      <alignment horizontal="right" vertical="center"/>
    </xf>
    <xf numFmtId="11" fontId="6" fillId="0" borderId="0" xfId="0" applyNumberFormat="1" applyFont="1"/>
    <xf numFmtId="11" fontId="6" fillId="0" borderId="0" xfId="0" applyNumberFormat="1" applyFont="1" applyProtection="1">
      <protection locked="0"/>
    </xf>
    <xf numFmtId="2" fontId="6" fillId="6" borderId="5" xfId="0" applyNumberFormat="1" applyFont="1" applyFill="1" applyBorder="1" applyAlignment="1" applyProtection="1">
      <alignment horizontal="center" vertical="center"/>
      <protection locked="0"/>
    </xf>
    <xf numFmtId="167" fontId="6" fillId="0" borderId="6" xfId="0" applyNumberFormat="1" applyFont="1" applyFill="1" applyBorder="1" applyAlignment="1" applyProtection="1">
      <alignment horizontal="left" vertical="center"/>
      <protection locked="0"/>
    </xf>
    <xf numFmtId="167" fontId="6" fillId="0" borderId="27" xfId="0" applyNumberFormat="1" applyFont="1" applyFill="1" applyBorder="1" applyAlignment="1" applyProtection="1">
      <alignment horizontal="left" vertical="center"/>
      <protection locked="0"/>
    </xf>
    <xf numFmtId="167" fontId="6" fillId="0" borderId="29" xfId="0" applyNumberFormat="1" applyFont="1" applyFill="1" applyBorder="1" applyAlignment="1" applyProtection="1">
      <alignment horizontal="left" vertical="center"/>
      <protection locked="0"/>
    </xf>
    <xf numFmtId="167" fontId="6" fillId="0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164" fontId="6" fillId="0" borderId="8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0" fontId="9" fillId="0" borderId="8" xfId="0" applyFont="1" applyFill="1" applyBorder="1" applyAlignment="1" applyProtection="1">
      <alignment horizontal="center" vertical="center" textRotation="90" wrapText="1"/>
    </xf>
    <xf numFmtId="0" fontId="9" fillId="0" borderId="2" xfId="0" applyFont="1" applyFill="1" applyBorder="1" applyAlignment="1" applyProtection="1">
      <alignment horizontal="center" vertical="center" textRotation="90" wrapText="1"/>
    </xf>
    <xf numFmtId="0" fontId="6" fillId="0" borderId="3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horizontal="right" vertical="center"/>
    </xf>
    <xf numFmtId="0" fontId="9" fillId="0" borderId="16" xfId="0" applyFont="1" applyFill="1" applyBorder="1" applyAlignment="1" applyProtection="1">
      <alignment horizontal="right" vertical="center"/>
    </xf>
    <xf numFmtId="0" fontId="9" fillId="0" borderId="17" xfId="0" applyFont="1" applyFill="1" applyBorder="1" applyAlignment="1" applyProtection="1">
      <alignment horizontal="right" vertical="center"/>
    </xf>
    <xf numFmtId="0" fontId="9" fillId="0" borderId="12" xfId="0" applyFont="1" applyFill="1" applyBorder="1" applyAlignment="1" applyProtection="1">
      <alignment horizontal="right" vertical="center"/>
    </xf>
    <xf numFmtId="0" fontId="9" fillId="0" borderId="13" xfId="0" applyFont="1" applyFill="1" applyBorder="1" applyAlignment="1" applyProtection="1">
      <alignment horizontal="right" vertical="center"/>
    </xf>
    <xf numFmtId="0" fontId="9" fillId="0" borderId="14" xfId="0" applyFont="1" applyFill="1" applyBorder="1" applyAlignment="1" applyProtection="1">
      <alignment horizontal="right" vertical="center"/>
    </xf>
    <xf numFmtId="169" fontId="5" fillId="4" borderId="0" xfId="0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/>
    </xf>
    <xf numFmtId="0" fontId="9" fillId="0" borderId="21" xfId="0" applyFont="1" applyFill="1" applyBorder="1" applyAlignment="1" applyProtection="1">
      <alignment vertical="center"/>
    </xf>
    <xf numFmtId="1" fontId="9" fillId="0" borderId="8" xfId="0" applyNumberFormat="1" applyFont="1" applyFill="1" applyBorder="1" applyAlignment="1" applyProtection="1">
      <alignment horizontal="center" vertical="center" textRotation="90"/>
    </xf>
    <xf numFmtId="1" fontId="9" fillId="0" borderId="2" xfId="0" applyNumberFormat="1" applyFont="1" applyFill="1" applyBorder="1" applyAlignment="1" applyProtection="1">
      <alignment horizontal="center" vertical="center" textRotation="90"/>
    </xf>
    <xf numFmtId="167" fontId="6" fillId="0" borderId="7" xfId="0" applyNumberFormat="1" applyFont="1" applyFill="1" applyBorder="1" applyAlignment="1" applyProtection="1">
      <alignment horizontal="left" vertical="center"/>
      <protection locked="0"/>
    </xf>
    <xf numFmtId="167" fontId="6" fillId="0" borderId="27" xfId="0" applyNumberFormat="1" applyFont="1" applyFill="1" applyBorder="1" applyAlignment="1" applyProtection="1">
      <alignment horizontal="left" vertical="center"/>
      <protection locked="0"/>
    </xf>
    <xf numFmtId="167" fontId="6" fillId="0" borderId="28" xfId="0" applyNumberFormat="1" applyFont="1" applyFill="1" applyBorder="1" applyAlignment="1" applyProtection="1">
      <alignment horizontal="left" vertical="center"/>
      <protection locked="0"/>
    </xf>
    <xf numFmtId="167" fontId="6" fillId="0" borderId="15" xfId="0" applyNumberFormat="1" applyFont="1" applyFill="1" applyBorder="1" applyAlignment="1" applyProtection="1">
      <alignment horizontal="center" vertical="center"/>
      <protection locked="0"/>
    </xf>
    <xf numFmtId="167" fontId="6" fillId="0" borderId="16" xfId="0" applyNumberFormat="1" applyFont="1" applyFill="1" applyBorder="1" applyAlignment="1" applyProtection="1">
      <alignment horizontal="center" vertical="center"/>
      <protection locked="0"/>
    </xf>
    <xf numFmtId="167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NumberFormat="1" applyFont="1" applyFill="1" applyBorder="1" applyAlignment="1" applyProtection="1">
      <alignment horizontal="center" vertical="center"/>
      <protection locked="0"/>
    </xf>
    <xf numFmtId="167" fontId="6" fillId="0" borderId="7" xfId="0" applyNumberFormat="1" applyFont="1" applyFill="1" applyBorder="1" applyAlignment="1" applyProtection="1">
      <alignment horizontal="center" vertical="center"/>
      <protection locked="0"/>
    </xf>
    <xf numFmtId="167" fontId="6" fillId="0" borderId="27" xfId="0" applyNumberFormat="1" applyFont="1" applyFill="1" applyBorder="1" applyAlignment="1" applyProtection="1">
      <alignment horizontal="center" vertical="center"/>
      <protection locked="0"/>
    </xf>
    <xf numFmtId="167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5" borderId="24" xfId="0" applyFont="1" applyFill="1" applyBorder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88</xdr:row>
      <xdr:rowOff>76200</xdr:rowOff>
    </xdr:from>
    <xdr:to>
      <xdr:col>30</xdr:col>
      <xdr:colOff>0</xdr:colOff>
      <xdr:row>88</xdr:row>
      <xdr:rowOff>76200</xdr:rowOff>
    </xdr:to>
    <xdr:sp macro="" textlink="">
      <xdr:nvSpPr>
        <xdr:cNvPr id="1106" name="Line 1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>
          <a:off x="17802225" y="1578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7" name="Line 3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26</xdr:row>
      <xdr:rowOff>0</xdr:rowOff>
    </xdr:from>
    <xdr:to>
      <xdr:col>43</xdr:col>
      <xdr:colOff>161925</xdr:colOff>
      <xdr:row>28</xdr:row>
      <xdr:rowOff>28575</xdr:rowOff>
    </xdr:to>
    <xdr:sp macro="" textlink="">
      <xdr:nvSpPr>
        <xdr:cNvPr id="1108" name="Line 3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528411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9" name="Line 3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90</xdr:row>
      <xdr:rowOff>0</xdr:rowOff>
    </xdr:from>
    <xdr:to>
      <xdr:col>30</xdr:col>
      <xdr:colOff>0</xdr:colOff>
      <xdr:row>90</xdr:row>
      <xdr:rowOff>0</xdr:rowOff>
    </xdr:to>
    <xdr:sp macro="" textlink="">
      <xdr:nvSpPr>
        <xdr:cNvPr id="1110" name="Line 4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90</xdr:row>
      <xdr:rowOff>0</xdr:rowOff>
    </xdr:from>
    <xdr:to>
      <xdr:col>42</xdr:col>
      <xdr:colOff>66675</xdr:colOff>
      <xdr:row>90</xdr:row>
      <xdr:rowOff>0</xdr:rowOff>
    </xdr:to>
    <xdr:sp macro="" textlink="">
      <xdr:nvSpPr>
        <xdr:cNvPr id="1111" name="Line 4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90</xdr:row>
      <xdr:rowOff>0</xdr:rowOff>
    </xdr:from>
    <xdr:to>
      <xdr:col>43</xdr:col>
      <xdr:colOff>161925</xdr:colOff>
      <xdr:row>90</xdr:row>
      <xdr:rowOff>0</xdr:rowOff>
    </xdr:to>
    <xdr:sp macro="" textlink="">
      <xdr:nvSpPr>
        <xdr:cNvPr id="1112" name="Line 4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90</xdr:row>
      <xdr:rowOff>0</xdr:rowOff>
    </xdr:from>
    <xdr:to>
      <xdr:col>42</xdr:col>
      <xdr:colOff>66675</xdr:colOff>
      <xdr:row>90</xdr:row>
      <xdr:rowOff>0</xdr:rowOff>
    </xdr:to>
    <xdr:sp macro="" textlink="">
      <xdr:nvSpPr>
        <xdr:cNvPr id="1113" name="Line 4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90</xdr:row>
      <xdr:rowOff>0</xdr:rowOff>
    </xdr:from>
    <xdr:to>
      <xdr:col>30</xdr:col>
      <xdr:colOff>0</xdr:colOff>
      <xdr:row>90</xdr:row>
      <xdr:rowOff>0</xdr:rowOff>
    </xdr:to>
    <xdr:sp macro="" textlink="">
      <xdr:nvSpPr>
        <xdr:cNvPr id="1114" name="Line 4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90</xdr:row>
      <xdr:rowOff>0</xdr:rowOff>
    </xdr:from>
    <xdr:to>
      <xdr:col>42</xdr:col>
      <xdr:colOff>66675</xdr:colOff>
      <xdr:row>90</xdr:row>
      <xdr:rowOff>0</xdr:rowOff>
    </xdr:to>
    <xdr:sp macro="" textlink="">
      <xdr:nvSpPr>
        <xdr:cNvPr id="1115" name="Line 4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90</xdr:row>
      <xdr:rowOff>0</xdr:rowOff>
    </xdr:from>
    <xdr:to>
      <xdr:col>43</xdr:col>
      <xdr:colOff>161925</xdr:colOff>
      <xdr:row>90</xdr:row>
      <xdr:rowOff>0</xdr:rowOff>
    </xdr:to>
    <xdr:sp macro="" textlink="">
      <xdr:nvSpPr>
        <xdr:cNvPr id="1116" name="Line 47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90</xdr:row>
      <xdr:rowOff>0</xdr:rowOff>
    </xdr:from>
    <xdr:to>
      <xdr:col>42</xdr:col>
      <xdr:colOff>66675</xdr:colOff>
      <xdr:row>90</xdr:row>
      <xdr:rowOff>0</xdr:rowOff>
    </xdr:to>
    <xdr:sp macro="" textlink="">
      <xdr:nvSpPr>
        <xdr:cNvPr id="1117" name="Line 4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90</xdr:row>
      <xdr:rowOff>0</xdr:rowOff>
    </xdr:from>
    <xdr:to>
      <xdr:col>30</xdr:col>
      <xdr:colOff>0</xdr:colOff>
      <xdr:row>90</xdr:row>
      <xdr:rowOff>0</xdr:rowOff>
    </xdr:to>
    <xdr:sp macro="" textlink="">
      <xdr:nvSpPr>
        <xdr:cNvPr id="1118" name="Line 4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90</xdr:row>
      <xdr:rowOff>0</xdr:rowOff>
    </xdr:from>
    <xdr:to>
      <xdr:col>42</xdr:col>
      <xdr:colOff>66675</xdr:colOff>
      <xdr:row>90</xdr:row>
      <xdr:rowOff>0</xdr:rowOff>
    </xdr:to>
    <xdr:sp macro="" textlink="">
      <xdr:nvSpPr>
        <xdr:cNvPr id="1119" name="Line 5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90</xdr:row>
      <xdr:rowOff>0</xdr:rowOff>
    </xdr:from>
    <xdr:to>
      <xdr:col>43</xdr:col>
      <xdr:colOff>161925</xdr:colOff>
      <xdr:row>90</xdr:row>
      <xdr:rowOff>0</xdr:rowOff>
    </xdr:to>
    <xdr:sp macro="" textlink="">
      <xdr:nvSpPr>
        <xdr:cNvPr id="1120" name="Line 5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90</xdr:row>
      <xdr:rowOff>0</xdr:rowOff>
    </xdr:from>
    <xdr:to>
      <xdr:col>42</xdr:col>
      <xdr:colOff>66675</xdr:colOff>
      <xdr:row>90</xdr:row>
      <xdr:rowOff>0</xdr:rowOff>
    </xdr:to>
    <xdr:sp macro="" textlink="">
      <xdr:nvSpPr>
        <xdr:cNvPr id="1121" name="Line 5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90</xdr:row>
      <xdr:rowOff>0</xdr:rowOff>
    </xdr:from>
    <xdr:to>
      <xdr:col>30</xdr:col>
      <xdr:colOff>0</xdr:colOff>
      <xdr:row>90</xdr:row>
      <xdr:rowOff>0</xdr:rowOff>
    </xdr:to>
    <xdr:sp macro="" textlink="">
      <xdr:nvSpPr>
        <xdr:cNvPr id="1122" name="Line 54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90</xdr:row>
      <xdr:rowOff>0</xdr:rowOff>
    </xdr:from>
    <xdr:to>
      <xdr:col>42</xdr:col>
      <xdr:colOff>66675</xdr:colOff>
      <xdr:row>90</xdr:row>
      <xdr:rowOff>0</xdr:rowOff>
    </xdr:to>
    <xdr:sp macro="" textlink="">
      <xdr:nvSpPr>
        <xdr:cNvPr id="1123" name="Line 5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90</xdr:row>
      <xdr:rowOff>0</xdr:rowOff>
    </xdr:from>
    <xdr:to>
      <xdr:col>43</xdr:col>
      <xdr:colOff>161925</xdr:colOff>
      <xdr:row>90</xdr:row>
      <xdr:rowOff>0</xdr:rowOff>
    </xdr:to>
    <xdr:sp macro="" textlink="">
      <xdr:nvSpPr>
        <xdr:cNvPr id="1124" name="Line 5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90</xdr:row>
      <xdr:rowOff>0</xdr:rowOff>
    </xdr:from>
    <xdr:to>
      <xdr:col>42</xdr:col>
      <xdr:colOff>66675</xdr:colOff>
      <xdr:row>90</xdr:row>
      <xdr:rowOff>0</xdr:rowOff>
    </xdr:to>
    <xdr:sp macro="" textlink="">
      <xdr:nvSpPr>
        <xdr:cNvPr id="1125" name="Line 5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/>
      <sheetData sheetId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332"/>
  <sheetViews>
    <sheetView showGridLines="0" tabSelected="1" zoomScale="90" zoomScaleNormal="90" workbookViewId="0">
      <pane xSplit="1" ySplit="27" topLeftCell="B211" activePane="bottomRight" state="frozen"/>
      <selection pane="topRight" activeCell="B1" sqref="B1"/>
      <selection pane="bottomLeft" activeCell="A28" sqref="A28"/>
      <selection pane="bottomRight" activeCell="X166" sqref="X166"/>
    </sheetView>
  </sheetViews>
  <sheetFormatPr defaultColWidth="9.140625" defaultRowHeight="12.75" customHeight="1" x14ac:dyDescent="0.2"/>
  <cols>
    <col min="1" max="1" width="2.5703125" style="6" customWidth="1"/>
    <col min="2" max="2" width="9.140625" style="6"/>
    <col min="3" max="3" width="2.7109375" style="6" customWidth="1"/>
    <col min="4" max="4" width="15.42578125" style="6" customWidth="1"/>
    <col min="5" max="5" width="4.28515625" style="6" customWidth="1"/>
    <col min="6" max="6" width="15.42578125" style="6" customWidth="1"/>
    <col min="7" max="7" width="5.7109375" style="9" customWidth="1"/>
    <col min="8" max="8" width="9.7109375" style="10" customWidth="1"/>
    <col min="9" max="9" width="9.7109375" style="11" customWidth="1"/>
    <col min="10" max="30" width="9.7109375" style="10" customWidth="1"/>
    <col min="31" max="31" width="2.7109375" style="6" customWidth="1"/>
    <col min="32" max="16384" width="9.140625" style="6"/>
  </cols>
  <sheetData>
    <row r="1" spans="1:38" ht="12.75" customHeight="1" x14ac:dyDescent="0.2">
      <c r="A1" s="6">
        <v>1</v>
      </c>
      <c r="D1" s="3"/>
      <c r="E1" s="3"/>
      <c r="F1" s="4" t="s">
        <v>13</v>
      </c>
      <c r="G1" s="57" t="s">
        <v>20</v>
      </c>
      <c r="H1" s="3" t="s">
        <v>21</v>
      </c>
      <c r="I1" s="2"/>
      <c r="J1" s="2"/>
      <c r="K1" s="2"/>
      <c r="L1" s="47"/>
      <c r="M1" s="2"/>
      <c r="N1" s="2"/>
      <c r="O1" s="2"/>
      <c r="P1" s="47"/>
      <c r="Q1" s="47"/>
      <c r="R1" s="47"/>
      <c r="S1" s="47"/>
      <c r="T1" s="47"/>
      <c r="U1" s="47"/>
      <c r="V1" s="47"/>
      <c r="W1" s="46"/>
      <c r="X1" s="46"/>
      <c r="Y1" s="2"/>
      <c r="Z1" s="2"/>
      <c r="AA1" s="46"/>
      <c r="AB1" s="46"/>
      <c r="AC1" s="48"/>
      <c r="AD1" s="48"/>
    </row>
    <row r="2" spans="1:38" ht="12.75" customHeight="1" x14ac:dyDescent="0.2">
      <c r="D2" s="3"/>
      <c r="E2" s="3"/>
      <c r="F2" s="4" t="s">
        <v>11</v>
      </c>
      <c r="G2" s="57" t="s">
        <v>22</v>
      </c>
      <c r="H2" s="3" t="s">
        <v>24</v>
      </c>
      <c r="I2" s="2"/>
      <c r="J2" s="2"/>
      <c r="K2" s="2"/>
      <c r="L2" s="47"/>
      <c r="M2" s="2"/>
      <c r="N2" s="2"/>
      <c r="O2" s="2"/>
      <c r="P2" s="47"/>
      <c r="Q2" s="47"/>
      <c r="R2" s="47"/>
      <c r="S2" s="47"/>
      <c r="T2" s="47"/>
      <c r="U2" s="47"/>
      <c r="V2" s="47"/>
      <c r="W2" s="46"/>
      <c r="X2" s="46"/>
      <c r="Y2" s="2"/>
      <c r="Z2" s="2"/>
      <c r="AA2" s="46"/>
      <c r="AB2" s="46"/>
      <c r="AC2" s="48"/>
      <c r="AD2" s="48"/>
    </row>
    <row r="3" spans="1:38" ht="12.75" customHeight="1" x14ac:dyDescent="0.2">
      <c r="D3" s="3"/>
      <c r="E3" s="4"/>
      <c r="F3" s="4"/>
      <c r="G3" s="57" t="s">
        <v>23</v>
      </c>
      <c r="H3" s="3" t="s">
        <v>26</v>
      </c>
      <c r="I3" s="2"/>
      <c r="J3" s="2"/>
      <c r="K3" s="2"/>
      <c r="L3" s="3"/>
      <c r="M3" s="2"/>
      <c r="N3" s="2"/>
      <c r="O3" s="2"/>
      <c r="P3" s="3"/>
      <c r="Q3" s="3"/>
      <c r="R3" s="3"/>
      <c r="S3" s="3"/>
      <c r="T3" s="3"/>
      <c r="U3" s="3"/>
      <c r="V3" s="3"/>
      <c r="W3" s="46"/>
      <c r="X3" s="46"/>
      <c r="Y3" s="2"/>
      <c r="Z3" s="2"/>
      <c r="AA3" s="46"/>
      <c r="AB3" s="46"/>
      <c r="AC3" s="48"/>
      <c r="AD3" s="48"/>
    </row>
    <row r="4" spans="1:38" ht="12.75" customHeight="1" x14ac:dyDescent="0.2">
      <c r="D4" s="3"/>
      <c r="E4" s="4"/>
      <c r="F4" s="5"/>
      <c r="G4" s="57" t="s">
        <v>25</v>
      </c>
      <c r="H4" s="3" t="s">
        <v>27</v>
      </c>
      <c r="I4" s="2"/>
      <c r="J4" s="2"/>
      <c r="K4" s="2"/>
      <c r="L4" s="3"/>
      <c r="M4" s="2"/>
      <c r="N4" s="2"/>
      <c r="O4" s="2"/>
      <c r="P4" s="3"/>
      <c r="Q4" s="3"/>
      <c r="R4" s="3"/>
      <c r="S4" s="3"/>
      <c r="T4" s="3"/>
      <c r="U4" s="3"/>
      <c r="V4" s="3"/>
      <c r="W4" s="46"/>
      <c r="X4" s="46"/>
      <c r="Y4" s="2"/>
      <c r="Z4" s="2"/>
      <c r="AA4" s="46"/>
      <c r="AB4" s="46"/>
      <c r="AC4" s="48"/>
      <c r="AD4" s="48"/>
    </row>
    <row r="5" spans="1:38" ht="12.75" customHeight="1" x14ac:dyDescent="0.2">
      <c r="D5" s="3"/>
      <c r="E5" s="4"/>
      <c r="F5" s="5"/>
      <c r="G5" s="57"/>
      <c r="H5" s="3"/>
      <c r="I5" s="2"/>
      <c r="J5" s="2"/>
      <c r="K5" s="2"/>
      <c r="L5" s="3"/>
      <c r="M5" s="2"/>
      <c r="N5" s="2"/>
      <c r="O5" s="2"/>
      <c r="P5" s="3"/>
      <c r="Q5" s="3"/>
      <c r="R5" s="3"/>
      <c r="S5" s="3"/>
      <c r="T5" s="3"/>
      <c r="U5" s="3"/>
      <c r="V5" s="3"/>
      <c r="W5" s="46"/>
      <c r="X5" s="46"/>
      <c r="Y5" s="2"/>
      <c r="Z5" s="2"/>
      <c r="AA5" s="46"/>
      <c r="AB5" s="46"/>
      <c r="AC5" s="48"/>
      <c r="AD5" s="48"/>
    </row>
    <row r="6" spans="1:38" ht="12.75" customHeight="1" x14ac:dyDescent="0.2">
      <c r="D6" s="3"/>
      <c r="E6" s="4"/>
      <c r="F6" s="5"/>
      <c r="G6" s="57"/>
      <c r="H6" s="3"/>
      <c r="I6" s="2"/>
      <c r="J6" s="2"/>
      <c r="K6" s="2"/>
      <c r="L6" s="3"/>
      <c r="M6" s="2"/>
      <c r="N6" s="2"/>
      <c r="O6" s="2"/>
      <c r="P6" s="3"/>
      <c r="Q6" s="3"/>
      <c r="R6" s="3"/>
      <c r="S6" s="3"/>
      <c r="T6" s="3"/>
      <c r="U6" s="3"/>
      <c r="V6" s="3"/>
      <c r="W6" s="46"/>
      <c r="X6" s="46"/>
      <c r="Y6" s="2"/>
      <c r="Z6" s="2"/>
      <c r="AA6" s="46"/>
      <c r="AB6" s="46"/>
      <c r="AC6" s="48"/>
      <c r="AD6" s="48"/>
    </row>
    <row r="7" spans="1:38" ht="12.75" customHeight="1" x14ac:dyDescent="0.2">
      <c r="D7" s="3"/>
      <c r="E7" s="7"/>
      <c r="F7" s="5"/>
      <c r="G7" s="8" t="s">
        <v>12</v>
      </c>
      <c r="H7" s="8"/>
      <c r="I7" s="2"/>
      <c r="J7" s="2"/>
      <c r="K7" s="2"/>
      <c r="L7" s="3"/>
      <c r="M7" s="2"/>
      <c r="N7" s="2"/>
      <c r="O7" s="2"/>
      <c r="P7" s="3"/>
      <c r="Q7" s="3"/>
      <c r="R7" s="3"/>
      <c r="S7" s="3"/>
      <c r="T7" s="3"/>
      <c r="U7" s="3"/>
      <c r="V7" s="3"/>
      <c r="W7" s="46"/>
      <c r="X7" s="46"/>
      <c r="Y7" s="2"/>
      <c r="Z7" s="2"/>
      <c r="AA7" s="46"/>
      <c r="AB7" s="46"/>
      <c r="AC7" s="48"/>
      <c r="AD7" s="48"/>
    </row>
    <row r="8" spans="1:38" ht="12.75" customHeight="1" thickBot="1" x14ac:dyDescent="0.25"/>
    <row r="9" spans="1:38" ht="12.75" customHeight="1" thickBot="1" x14ac:dyDescent="0.25">
      <c r="B9" s="52" t="s">
        <v>17</v>
      </c>
      <c r="D9" s="80">
        <f>AF9</f>
        <v>1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F9" s="49">
        <v>1</v>
      </c>
      <c r="AG9" s="50" t="s">
        <v>14</v>
      </c>
      <c r="AH9" s="17"/>
      <c r="AI9" s="17"/>
      <c r="AJ9" s="17"/>
      <c r="AK9" s="17"/>
      <c r="AL9" s="17"/>
    </row>
    <row r="10" spans="1:38" ht="12.75" customHeight="1" thickBot="1" x14ac:dyDescent="0.25">
      <c r="B10" s="53">
        <v>1</v>
      </c>
      <c r="D10" s="12"/>
      <c r="E10" s="12"/>
      <c r="F10" s="12"/>
      <c r="G10" s="12"/>
      <c r="H10" s="12"/>
      <c r="I10" s="13"/>
      <c r="J10" s="13"/>
      <c r="K10" s="13"/>
      <c r="L10" s="14" t="s">
        <v>15</v>
      </c>
      <c r="M10" s="58" t="s">
        <v>31</v>
      </c>
      <c r="N10" s="59" t="s">
        <v>47</v>
      </c>
      <c r="O10" s="58" t="s">
        <v>33</v>
      </c>
      <c r="P10" s="58" t="s">
        <v>32</v>
      </c>
      <c r="Q10" s="58" t="s">
        <v>32</v>
      </c>
      <c r="R10" s="51"/>
      <c r="S10" s="58" t="s">
        <v>34</v>
      </c>
      <c r="T10" s="51"/>
      <c r="U10" s="51" t="s">
        <v>35</v>
      </c>
      <c r="V10" s="58" t="s">
        <v>36</v>
      </c>
      <c r="W10" s="51"/>
      <c r="X10" s="58" t="s">
        <v>37</v>
      </c>
      <c r="Y10" s="51"/>
      <c r="Z10" s="51"/>
      <c r="AA10" s="51"/>
      <c r="AB10" s="51"/>
      <c r="AC10" s="51"/>
      <c r="AD10" s="51"/>
    </row>
    <row r="11" spans="1:38" ht="12.75" customHeight="1" x14ac:dyDescent="0.2">
      <c r="D11" s="12"/>
      <c r="E11" s="12"/>
      <c r="F11" s="12"/>
      <c r="G11" s="12"/>
      <c r="H11" s="12"/>
      <c r="I11" s="13"/>
      <c r="J11" s="13"/>
      <c r="K11" s="13"/>
      <c r="L11" s="14" t="s">
        <v>16</v>
      </c>
      <c r="M11" s="16"/>
      <c r="N11" s="16" t="s">
        <v>48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8" ht="12.75" customHeight="1" x14ac:dyDescent="0.2">
      <c r="D12" s="17"/>
      <c r="E12" s="17"/>
      <c r="F12" s="1"/>
      <c r="G12" s="18"/>
      <c r="H12" s="13"/>
      <c r="I12" s="12"/>
      <c r="J12" s="13"/>
      <c r="K12" s="13"/>
      <c r="L12" s="14" t="s">
        <v>7</v>
      </c>
      <c r="M12" s="15">
        <v>8</v>
      </c>
      <c r="N12" s="15">
        <v>1</v>
      </c>
      <c r="O12" s="15">
        <v>5</v>
      </c>
      <c r="P12" s="15">
        <v>6</v>
      </c>
      <c r="Q12" s="15">
        <v>7</v>
      </c>
      <c r="R12" s="15"/>
      <c r="S12" s="15">
        <v>3</v>
      </c>
      <c r="T12" s="15"/>
      <c r="U12" s="15">
        <v>2</v>
      </c>
      <c r="V12" s="15">
        <v>4</v>
      </c>
      <c r="W12" s="15"/>
      <c r="X12" s="15">
        <v>11</v>
      </c>
      <c r="Y12" s="15"/>
      <c r="Z12" s="15"/>
      <c r="AA12" s="15"/>
      <c r="AB12" s="15"/>
      <c r="AC12" s="15"/>
      <c r="AD12" s="15"/>
    </row>
    <row r="13" spans="1:38" ht="12" customHeight="1" thickBot="1" x14ac:dyDescent="0.25">
      <c r="D13" s="17"/>
      <c r="E13" s="17"/>
      <c r="F13" s="1"/>
      <c r="G13" s="18"/>
      <c r="H13" s="13"/>
      <c r="I13" s="12"/>
      <c r="J13" s="13"/>
      <c r="K13" s="13"/>
      <c r="L13" s="14" t="s">
        <v>8</v>
      </c>
      <c r="M13" s="19"/>
      <c r="N13" s="19">
        <v>3</v>
      </c>
      <c r="O13" s="19">
        <v>10.5</v>
      </c>
      <c r="P13" s="19">
        <v>6</v>
      </c>
      <c r="Q13" s="19">
        <v>8</v>
      </c>
      <c r="R13" s="19"/>
      <c r="S13" s="19" t="s">
        <v>42</v>
      </c>
      <c r="T13" s="19"/>
      <c r="U13" s="19">
        <v>1.25</v>
      </c>
      <c r="V13" s="19">
        <v>1.75</v>
      </c>
      <c r="W13" s="19"/>
      <c r="X13" s="19">
        <v>15</v>
      </c>
      <c r="Y13" s="19"/>
      <c r="Z13" s="19"/>
      <c r="AA13" s="19"/>
      <c r="AB13" s="19"/>
      <c r="AC13" s="19"/>
      <c r="AD13" s="19"/>
      <c r="AG13" s="6">
        <v>5</v>
      </c>
    </row>
    <row r="14" spans="1:38" ht="12.75" customHeight="1" x14ac:dyDescent="0.2">
      <c r="B14" s="65" t="s">
        <v>18</v>
      </c>
      <c r="D14" s="81" t="s">
        <v>2</v>
      </c>
      <c r="E14" s="82"/>
      <c r="F14" s="83"/>
      <c r="G14" s="87" t="s">
        <v>9</v>
      </c>
      <c r="H14" s="71" t="s">
        <v>0</v>
      </c>
      <c r="I14" s="71" t="s">
        <v>10</v>
      </c>
      <c r="J14" s="71" t="s">
        <v>30</v>
      </c>
      <c r="K14" s="71" t="s">
        <v>29</v>
      </c>
      <c r="L14" s="71" t="s">
        <v>3</v>
      </c>
      <c r="M14" s="20" t="str">
        <f t="shared" ref="M14:AD14" si="0">IF(OR(TRIM(M10)=0,TRIM(M10)=""),"",IF(IFERROR(TRIM(INDEX(QryItemNamed,MATCH(TRIM(M10),ITEM,0),2)),"")="Y","SPECIAL",LEFT(IFERROR(TRIM(INDEX(ITEM,MATCH(TRIM(M10),ITEM,0))),""),3)))</f>
        <v>204</v>
      </c>
      <c r="N14" s="20" t="str">
        <f t="shared" si="0"/>
        <v>254</v>
      </c>
      <c r="O14" s="20" t="str">
        <f t="shared" si="0"/>
        <v>301</v>
      </c>
      <c r="P14" s="20" t="str">
        <f t="shared" si="0"/>
        <v>304</v>
      </c>
      <c r="Q14" s="20" t="str">
        <f t="shared" si="0"/>
        <v>304</v>
      </c>
      <c r="R14" s="20" t="str">
        <f t="shared" si="0"/>
        <v/>
      </c>
      <c r="S14" s="20" t="str">
        <f t="shared" si="0"/>
        <v>407</v>
      </c>
      <c r="T14" s="20" t="str">
        <f t="shared" si="0"/>
        <v/>
      </c>
      <c r="U14" s="20" t="str">
        <f t="shared" si="0"/>
        <v>442</v>
      </c>
      <c r="V14" s="20" t="str">
        <f t="shared" si="0"/>
        <v>442</v>
      </c>
      <c r="W14" s="20" t="str">
        <f t="shared" si="0"/>
        <v/>
      </c>
      <c r="X14" s="20" t="str">
        <f t="shared" si="0"/>
        <v>526</v>
      </c>
      <c r="Y14" s="20" t="str">
        <f t="shared" si="0"/>
        <v/>
      </c>
      <c r="Z14" s="20" t="str">
        <f t="shared" si="0"/>
        <v/>
      </c>
      <c r="AA14" s="20" t="str">
        <f t="shared" si="0"/>
        <v/>
      </c>
      <c r="AB14" s="20" t="str">
        <f t="shared" si="0"/>
        <v/>
      </c>
      <c r="AC14" s="20" t="str">
        <f t="shared" si="0"/>
        <v/>
      </c>
      <c r="AD14" s="20" t="str">
        <f t="shared" si="0"/>
        <v/>
      </c>
      <c r="AG14" s="6">
        <v>5.5</v>
      </c>
    </row>
    <row r="15" spans="1:38" ht="12.75" customHeight="1" x14ac:dyDescent="0.2">
      <c r="B15" s="66"/>
      <c r="D15" s="84"/>
      <c r="E15" s="85"/>
      <c r="F15" s="86"/>
      <c r="G15" s="88"/>
      <c r="H15" s="72"/>
      <c r="I15" s="72"/>
      <c r="J15" s="72"/>
      <c r="K15" s="72"/>
      <c r="L15" s="72"/>
      <c r="M15" s="68" t="str">
        <f t="shared" ref="M15:AD15" si="1"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>SUBGRADE COMPACTION</v>
      </c>
      <c r="N15" s="68" t="str">
        <f t="shared" si="1"/>
        <v>PAVEMENT PLANING, ASPHALT CONCRETE (3")</v>
      </c>
      <c r="O15" s="68" t="str">
        <f t="shared" si="1"/>
        <v>ASPHALT CONCRETE BASE, PG64-22</v>
      </c>
      <c r="P15" s="68" t="str">
        <f t="shared" si="1"/>
        <v>AGGREGATE BASE</v>
      </c>
      <c r="Q15" s="68" t="str">
        <f t="shared" si="1"/>
        <v>AGGREGATE BASE</v>
      </c>
      <c r="R15" s="68" t="str">
        <f t="shared" si="1"/>
        <v/>
      </c>
      <c r="S15" s="68" t="str">
        <f t="shared" si="1"/>
        <v>TACK COAT</v>
      </c>
      <c r="T15" s="68" t="str">
        <f t="shared" si="1"/>
        <v/>
      </c>
      <c r="U15" s="68" t="str">
        <f t="shared" si="1"/>
        <v>ASPHALT CONCRETE SURFACE COURSE, 9.5 MM, TYPE A (446), AS PER PLAN</v>
      </c>
      <c r="V15" s="68" t="str">
        <f t="shared" si="1"/>
        <v>ASPHALT CONCRETE INTERMEDIATE COURSE, 19 MM, TYPE A (448), AS PER PLAN</v>
      </c>
      <c r="W15" s="68" t="str">
        <f t="shared" si="1"/>
        <v/>
      </c>
      <c r="X15" s="68" t="str">
        <f t="shared" si="1"/>
        <v>REINFORCED CONCRETE APPROACH SLABS (T=15")</v>
      </c>
      <c r="Y15" s="68" t="str">
        <f t="shared" si="1"/>
        <v/>
      </c>
      <c r="Z15" s="68" t="str">
        <f t="shared" si="1"/>
        <v/>
      </c>
      <c r="AA15" s="68" t="str">
        <f t="shared" si="1"/>
        <v/>
      </c>
      <c r="AB15" s="68" t="str">
        <f t="shared" si="1"/>
        <v/>
      </c>
      <c r="AC15" s="68" t="str">
        <f t="shared" si="1"/>
        <v/>
      </c>
      <c r="AD15" s="68" t="str">
        <f t="shared" si="1"/>
        <v/>
      </c>
    </row>
    <row r="16" spans="1:38" ht="12.75" customHeight="1" x14ac:dyDescent="0.2">
      <c r="B16" s="66"/>
      <c r="D16" s="84"/>
      <c r="E16" s="85"/>
      <c r="F16" s="86"/>
      <c r="G16" s="88"/>
      <c r="H16" s="72"/>
      <c r="I16" s="72"/>
      <c r="J16" s="72"/>
      <c r="K16" s="72"/>
      <c r="L16" s="72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</row>
    <row r="17" spans="2:35" ht="12.75" customHeight="1" x14ac:dyDescent="0.2">
      <c r="B17" s="66"/>
      <c r="D17" s="84"/>
      <c r="E17" s="85"/>
      <c r="F17" s="86"/>
      <c r="G17" s="88"/>
      <c r="H17" s="72"/>
      <c r="I17" s="72"/>
      <c r="J17" s="72"/>
      <c r="K17" s="72"/>
      <c r="L17" s="72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</row>
    <row r="18" spans="2:35" ht="12.75" customHeight="1" x14ac:dyDescent="0.2">
      <c r="B18" s="66"/>
      <c r="D18" s="84"/>
      <c r="E18" s="85"/>
      <c r="F18" s="86"/>
      <c r="G18" s="88"/>
      <c r="H18" s="72"/>
      <c r="I18" s="72"/>
      <c r="J18" s="72"/>
      <c r="K18" s="72"/>
      <c r="L18" s="72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</row>
    <row r="19" spans="2:35" ht="12.75" customHeight="1" x14ac:dyDescent="0.2">
      <c r="B19" s="66"/>
      <c r="D19" s="84"/>
      <c r="E19" s="85"/>
      <c r="F19" s="86"/>
      <c r="G19" s="88"/>
      <c r="H19" s="72"/>
      <c r="I19" s="72"/>
      <c r="J19" s="72"/>
      <c r="K19" s="72"/>
      <c r="L19" s="72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</row>
    <row r="20" spans="2:35" ht="12.75" customHeight="1" x14ac:dyDescent="0.2">
      <c r="B20" s="66"/>
      <c r="D20" s="84"/>
      <c r="E20" s="85"/>
      <c r="F20" s="86"/>
      <c r="G20" s="88"/>
      <c r="H20" s="72"/>
      <c r="I20" s="72"/>
      <c r="J20" s="72"/>
      <c r="K20" s="72"/>
      <c r="L20" s="72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F20" s="6" t="s">
        <v>46</v>
      </c>
    </row>
    <row r="21" spans="2:35" ht="12.75" customHeight="1" x14ac:dyDescent="0.2">
      <c r="B21" s="66"/>
      <c r="D21" s="84"/>
      <c r="E21" s="85"/>
      <c r="F21" s="86"/>
      <c r="G21" s="88"/>
      <c r="H21" s="72"/>
      <c r="I21" s="72"/>
      <c r="J21" s="72"/>
      <c r="K21" s="72"/>
      <c r="L21" s="72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</row>
    <row r="22" spans="2:35" ht="12.75" customHeight="1" x14ac:dyDescent="0.2">
      <c r="B22" s="66"/>
      <c r="D22" s="84"/>
      <c r="E22" s="85"/>
      <c r="F22" s="86"/>
      <c r="G22" s="88"/>
      <c r="H22" s="72"/>
      <c r="I22" s="72"/>
      <c r="J22" s="72"/>
      <c r="K22" s="72"/>
      <c r="L22" s="72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G22" s="6" t="s">
        <v>43</v>
      </c>
      <c r="AI22" s="6">
        <v>5.5E-2</v>
      </c>
    </row>
    <row r="23" spans="2:35" ht="12.75" customHeight="1" x14ac:dyDescent="0.2">
      <c r="B23" s="66"/>
      <c r="D23" s="84"/>
      <c r="E23" s="85"/>
      <c r="F23" s="86"/>
      <c r="G23" s="88"/>
      <c r="H23" s="72"/>
      <c r="I23" s="72"/>
      <c r="J23" s="72"/>
      <c r="K23" s="72"/>
      <c r="L23" s="72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G23" s="6" t="s">
        <v>44</v>
      </c>
      <c r="AI23" s="6">
        <v>8.5000000000000006E-2</v>
      </c>
    </row>
    <row r="24" spans="2:35" ht="12.75" customHeight="1" x14ac:dyDescent="0.2">
      <c r="B24" s="66"/>
      <c r="D24" s="84"/>
      <c r="E24" s="85"/>
      <c r="F24" s="86"/>
      <c r="G24" s="88"/>
      <c r="H24" s="72"/>
      <c r="I24" s="72"/>
      <c r="J24" s="72"/>
      <c r="K24" s="72"/>
      <c r="L24" s="72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</row>
    <row r="25" spans="2:35" ht="12.75" customHeight="1" x14ac:dyDescent="0.2">
      <c r="B25" s="66"/>
      <c r="D25" s="84"/>
      <c r="E25" s="85"/>
      <c r="F25" s="86"/>
      <c r="G25" s="88"/>
      <c r="H25" s="72"/>
      <c r="I25" s="72"/>
      <c r="J25" s="72"/>
      <c r="K25" s="72"/>
      <c r="L25" s="72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</row>
    <row r="26" spans="2:35" ht="12.75" customHeight="1" x14ac:dyDescent="0.2">
      <c r="B26" s="66"/>
      <c r="D26" s="84"/>
      <c r="E26" s="85"/>
      <c r="F26" s="86"/>
      <c r="G26" s="88"/>
      <c r="H26" s="72"/>
      <c r="I26" s="72"/>
      <c r="J26" s="72"/>
      <c r="K26" s="72"/>
      <c r="L26" s="72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5" ht="12.75" customHeight="1" thickBot="1" x14ac:dyDescent="0.25">
      <c r="B27" s="67"/>
      <c r="D27" s="73"/>
      <c r="E27" s="73"/>
      <c r="F27" s="73"/>
      <c r="G27" s="21"/>
      <c r="H27" s="22"/>
      <c r="I27" s="23" t="s">
        <v>6</v>
      </c>
      <c r="J27" s="23" t="s">
        <v>6</v>
      </c>
      <c r="K27" s="23" t="s">
        <v>28</v>
      </c>
      <c r="L27" s="23" t="s">
        <v>28</v>
      </c>
      <c r="M27" s="23" t="str">
        <f t="shared" ref="M27:AD27" si="2">IF(OR(TRIM(M10)=0,TRIM(M10)=""),"",IF(IFERROR(TRIM(INDEX(QryItemNamed,MATCH(TRIM(M10),ITEM,0),3)),"")="LS","",IFERROR(TRIM(INDEX(QryItemNamed,MATCH(TRIM(M10),ITEM,0),3)),"")))</f>
        <v>SY</v>
      </c>
      <c r="N27" s="23" t="str">
        <f t="shared" si="2"/>
        <v>SY</v>
      </c>
      <c r="O27" s="23" t="str">
        <f t="shared" si="2"/>
        <v>CY</v>
      </c>
      <c r="P27" s="23" t="str">
        <f t="shared" si="2"/>
        <v>CY</v>
      </c>
      <c r="Q27" s="23" t="str">
        <f t="shared" si="2"/>
        <v>CY</v>
      </c>
      <c r="R27" s="23" t="str">
        <f t="shared" si="2"/>
        <v/>
      </c>
      <c r="S27" s="23" t="str">
        <f t="shared" si="2"/>
        <v>GAL</v>
      </c>
      <c r="T27" s="23" t="str">
        <f t="shared" si="2"/>
        <v/>
      </c>
      <c r="U27" s="23" t="str">
        <f t="shared" si="2"/>
        <v>CY</v>
      </c>
      <c r="V27" s="23" t="str">
        <f t="shared" si="2"/>
        <v>CY</v>
      </c>
      <c r="W27" s="23" t="str">
        <f t="shared" si="2"/>
        <v/>
      </c>
      <c r="X27" s="23" t="str">
        <f t="shared" si="2"/>
        <v>SY</v>
      </c>
      <c r="Y27" s="23" t="str">
        <f t="shared" si="2"/>
        <v/>
      </c>
      <c r="Z27" s="23" t="str">
        <f t="shared" si="2"/>
        <v/>
      </c>
      <c r="AA27" s="23" t="str">
        <f t="shared" si="2"/>
        <v/>
      </c>
      <c r="AB27" s="23" t="str">
        <f t="shared" si="2"/>
        <v/>
      </c>
      <c r="AC27" s="23" t="str">
        <f t="shared" si="2"/>
        <v/>
      </c>
      <c r="AD27" s="23" t="str">
        <f t="shared" si="2"/>
        <v/>
      </c>
    </row>
    <row r="28" spans="2:35" ht="12.75" customHeight="1" x14ac:dyDescent="0.2">
      <c r="B28" s="54"/>
      <c r="D28" s="92" t="s">
        <v>38</v>
      </c>
      <c r="E28" s="93"/>
      <c r="F28" s="94"/>
      <c r="G28" s="26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9"/>
      <c r="AD28" s="28"/>
    </row>
    <row r="29" spans="2:35" ht="12.75" customHeight="1" x14ac:dyDescent="0.2">
      <c r="B29" s="55"/>
      <c r="D29" s="95" t="s">
        <v>54</v>
      </c>
      <c r="E29" s="96"/>
      <c r="F29" s="97"/>
      <c r="G29" s="26"/>
      <c r="H29" s="27"/>
      <c r="I29" s="28"/>
      <c r="J29" s="28"/>
      <c r="K29" s="30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9"/>
      <c r="AD29" s="30"/>
    </row>
    <row r="30" spans="2:35" ht="12.75" customHeight="1" x14ac:dyDescent="0.2">
      <c r="B30" s="101" t="s">
        <v>59</v>
      </c>
      <c r="D30" s="24">
        <v>5164</v>
      </c>
      <c r="E30" s="32" t="s">
        <v>1</v>
      </c>
      <c r="F30" s="24">
        <v>5200</v>
      </c>
      <c r="G30" s="26"/>
      <c r="H30" s="34" t="s">
        <v>39</v>
      </c>
      <c r="I30" s="30">
        <f t="shared" ref="I30:I88" si="3">IF(D30&lt;&gt;"",F30-D30,"")</f>
        <v>36</v>
      </c>
      <c r="J30" s="30">
        <v>4.25</v>
      </c>
      <c r="K30" s="30">
        <f>IF(D30&lt;&gt;"",I30*J30/9,"")</f>
        <v>17</v>
      </c>
      <c r="L30" s="30"/>
      <c r="M30" s="28">
        <f>(K30)</f>
        <v>17</v>
      </c>
      <c r="N30" s="60"/>
      <c r="O30" s="28">
        <f>K30*((O13/12)/3)</f>
        <v>4.9583333333333339</v>
      </c>
      <c r="P30" s="28">
        <f>K30*((P13/12)/3)</f>
        <v>2.833333333333333</v>
      </c>
      <c r="Q30" s="28"/>
      <c r="R30" s="28"/>
      <c r="S30" s="60">
        <f>(K30*$AI$22)*3</f>
        <v>2.8050000000000002</v>
      </c>
      <c r="T30" s="28"/>
      <c r="U30" s="28">
        <f>K30*($U$13/12/3)</f>
        <v>0.59027777777777779</v>
      </c>
      <c r="V30" s="28">
        <f>K30*($V$13/12/3)</f>
        <v>0.82638888888888895</v>
      </c>
      <c r="W30" s="28"/>
      <c r="X30" s="28"/>
      <c r="Y30" s="28"/>
      <c r="Z30" s="28"/>
      <c r="AA30" s="28"/>
      <c r="AB30" s="30"/>
      <c r="AC30" s="29"/>
      <c r="AD30" s="30"/>
      <c r="AF30" s="6">
        <v>4.25</v>
      </c>
    </row>
    <row r="31" spans="2:35" ht="12.75" customHeight="1" x14ac:dyDescent="0.2">
      <c r="B31" s="101" t="s">
        <v>59</v>
      </c>
      <c r="D31" s="89" t="s">
        <v>49</v>
      </c>
      <c r="E31" s="90"/>
      <c r="F31" s="91"/>
      <c r="G31" s="26"/>
      <c r="H31" s="34"/>
      <c r="I31" s="30"/>
      <c r="J31" s="30">
        <v>0.33</v>
      </c>
      <c r="K31" s="30">
        <f>IF(D31&lt;&gt;"",I$30*J31/9,"")</f>
        <v>1.32</v>
      </c>
      <c r="L31" s="30"/>
      <c r="M31" s="28"/>
      <c r="N31" s="60"/>
      <c r="O31" s="28">
        <f>K31*(($AG$13/12)/3)</f>
        <v>0.18333333333333335</v>
      </c>
      <c r="P31" s="28">
        <f>K31*((P13/12)/3)</f>
        <v>0.22</v>
      </c>
      <c r="Q31" s="28"/>
      <c r="R31" s="28"/>
      <c r="S31" s="60">
        <f>(K31*$AI$22)</f>
        <v>7.2599999999999998E-2</v>
      </c>
      <c r="T31" s="28"/>
      <c r="U31" s="28"/>
      <c r="V31" s="28"/>
      <c r="W31" s="28"/>
      <c r="X31" s="28"/>
      <c r="Y31" s="28"/>
      <c r="Z31" s="28"/>
      <c r="AA31" s="28"/>
      <c r="AB31" s="30"/>
      <c r="AC31" s="29"/>
      <c r="AD31" s="30"/>
    </row>
    <row r="32" spans="2:35" ht="12.75" customHeight="1" x14ac:dyDescent="0.2">
      <c r="B32" s="101" t="s">
        <v>59</v>
      </c>
      <c r="D32" s="89" t="s">
        <v>52</v>
      </c>
      <c r="E32" s="90"/>
      <c r="F32" s="91"/>
      <c r="G32" s="26"/>
      <c r="H32" s="34"/>
      <c r="I32" s="30"/>
      <c r="J32" s="30">
        <v>0.83</v>
      </c>
      <c r="K32" s="30">
        <f>IF(D32&lt;&gt;"",I$30*J32/9,"")</f>
        <v>3.32</v>
      </c>
      <c r="L32" s="30"/>
      <c r="M32" s="28"/>
      <c r="N32" s="60"/>
      <c r="O32" s="28">
        <f>K32*(($AG$14/12)/3)</f>
        <v>0.50722222222222213</v>
      </c>
      <c r="P32" s="28">
        <f>K32*((P13/12)/3)</f>
        <v>0.55333333333333323</v>
      </c>
      <c r="Q32" s="28"/>
      <c r="R32" s="28"/>
      <c r="S32" s="60"/>
      <c r="T32" s="28"/>
      <c r="U32" s="28"/>
      <c r="V32" s="28"/>
      <c r="W32" s="28"/>
      <c r="X32" s="28"/>
      <c r="Y32" s="28"/>
      <c r="Z32" s="28"/>
      <c r="AA32" s="28"/>
      <c r="AB32" s="30"/>
      <c r="AC32" s="29"/>
      <c r="AD32" s="30"/>
    </row>
    <row r="33" spans="2:32" ht="12.75" customHeight="1" x14ac:dyDescent="0.2">
      <c r="B33" s="101" t="s">
        <v>59</v>
      </c>
      <c r="D33" s="89" t="s">
        <v>50</v>
      </c>
      <c r="E33" s="90"/>
      <c r="F33" s="91"/>
      <c r="G33" s="26"/>
      <c r="H33" s="34"/>
      <c r="I33" s="30"/>
      <c r="J33" s="30">
        <v>1.33</v>
      </c>
      <c r="K33" s="30">
        <f>IF(D33&lt;&gt;"",I$30*J33/9,"")</f>
        <v>5.32</v>
      </c>
      <c r="L33" s="30"/>
      <c r="M33" s="28"/>
      <c r="N33" s="60"/>
      <c r="O33" s="28"/>
      <c r="P33" s="28">
        <f>K33*((P13/12)/3)</f>
        <v>0.88666666666666671</v>
      </c>
      <c r="Q33" s="28"/>
      <c r="R33" s="28"/>
      <c r="S33" s="60"/>
      <c r="T33" s="28"/>
      <c r="U33" s="28"/>
      <c r="V33" s="28"/>
      <c r="W33" s="28"/>
      <c r="X33" s="28"/>
      <c r="Y33" s="28"/>
      <c r="Z33" s="28"/>
      <c r="AA33" s="28"/>
      <c r="AB33" s="30"/>
      <c r="AC33" s="29"/>
      <c r="AD33" s="30"/>
    </row>
    <row r="34" spans="2:32" ht="12.75" customHeight="1" x14ac:dyDescent="0.2">
      <c r="B34" s="101" t="s">
        <v>59</v>
      </c>
      <c r="D34" s="61" t="s">
        <v>51</v>
      </c>
      <c r="E34" s="62"/>
      <c r="F34" s="63"/>
      <c r="G34" s="26"/>
      <c r="H34" s="34"/>
      <c r="I34" s="30"/>
      <c r="J34" s="30">
        <v>1.5</v>
      </c>
      <c r="K34" s="30">
        <f>IF(D34&lt;&gt;"",I$30*J34/9,"")</f>
        <v>6</v>
      </c>
      <c r="L34" s="30"/>
      <c r="M34" s="28">
        <f t="shared" ref="M34" si="4">(K34)</f>
        <v>6</v>
      </c>
      <c r="N34" s="60"/>
      <c r="O34" s="28"/>
      <c r="P34" s="28"/>
      <c r="Q34" s="28"/>
      <c r="R34" s="28"/>
      <c r="S34" s="60"/>
      <c r="T34" s="28"/>
      <c r="U34" s="28"/>
      <c r="V34" s="28"/>
      <c r="W34" s="28"/>
      <c r="X34" s="28"/>
      <c r="Y34" s="28"/>
      <c r="Z34" s="28"/>
      <c r="AA34" s="28"/>
      <c r="AB34" s="30"/>
      <c r="AC34" s="29"/>
      <c r="AD34" s="30"/>
    </row>
    <row r="35" spans="2:32" ht="12.75" customHeight="1" x14ac:dyDescent="0.2">
      <c r="B35" s="101" t="s">
        <v>59</v>
      </c>
      <c r="D35" s="24">
        <v>5164</v>
      </c>
      <c r="E35" s="32"/>
      <c r="F35" s="24">
        <v>5200</v>
      </c>
      <c r="G35" s="26"/>
      <c r="H35" s="34" t="s">
        <v>40</v>
      </c>
      <c r="I35" s="30">
        <f t="shared" ref="I35" si="5">IF(D35&lt;&gt;"",F35-D35,"")</f>
        <v>36</v>
      </c>
      <c r="J35" s="30">
        <v>4.8</v>
      </c>
      <c r="K35" s="30">
        <f>IF(D35&lt;&gt;"",I35*J35/9,"")</f>
        <v>19.2</v>
      </c>
      <c r="L35" s="30"/>
      <c r="M35" s="28">
        <f>(K35)</f>
        <v>19.2</v>
      </c>
      <c r="N35" s="60"/>
      <c r="O35" s="28">
        <f>K35*(($O$13/12)/3)</f>
        <v>5.6000000000000005</v>
      </c>
      <c r="P35" s="28">
        <f>K35*(($P$13/12)/3)</f>
        <v>3.1999999999999997</v>
      </c>
      <c r="Q35" s="28"/>
      <c r="R35" s="28"/>
      <c r="S35" s="60">
        <f>(K35*$AI$22)*3</f>
        <v>3.1680000000000001</v>
      </c>
      <c r="T35" s="28"/>
      <c r="U35" s="28">
        <f>K35*($U$13/12/3)</f>
        <v>0.66666666666666663</v>
      </c>
      <c r="V35" s="28">
        <f>K35*($V$13/12/3)</f>
        <v>0.93333333333333335</v>
      </c>
      <c r="W35" s="28"/>
      <c r="X35" s="28"/>
      <c r="Y35" s="28"/>
      <c r="Z35" s="28"/>
      <c r="AA35" s="28"/>
      <c r="AB35" s="30"/>
      <c r="AC35" s="29"/>
      <c r="AD35" s="30"/>
      <c r="AF35" s="6">
        <v>5</v>
      </c>
    </row>
    <row r="36" spans="2:32" ht="12.75" customHeight="1" x14ac:dyDescent="0.2">
      <c r="B36" s="101" t="s">
        <v>59</v>
      </c>
      <c r="D36" s="89" t="s">
        <v>49</v>
      </c>
      <c r="E36" s="90"/>
      <c r="F36" s="91"/>
      <c r="G36" s="26"/>
      <c r="H36" s="34"/>
      <c r="I36" s="30"/>
      <c r="J36" s="30">
        <v>0.33</v>
      </c>
      <c r="K36" s="30">
        <f>IF(D36&lt;&gt;"",I35*J36/9,"")</f>
        <v>1.32</v>
      </c>
      <c r="L36" s="30"/>
      <c r="M36" s="28"/>
      <c r="N36" s="60"/>
      <c r="O36" s="28">
        <f>K36*(($AG$13/12)/3)</f>
        <v>0.18333333333333335</v>
      </c>
      <c r="P36" s="28">
        <f>K36*(($P$13/12)/3)</f>
        <v>0.22</v>
      </c>
      <c r="Q36" s="28"/>
      <c r="R36" s="28"/>
      <c r="S36" s="60">
        <f>(K36*$AI$22)</f>
        <v>7.2599999999999998E-2</v>
      </c>
      <c r="T36" s="28"/>
      <c r="U36" s="28"/>
      <c r="V36" s="28"/>
      <c r="W36" s="28"/>
      <c r="X36" s="28"/>
      <c r="Y36" s="35"/>
      <c r="Z36" s="35"/>
      <c r="AA36" s="30"/>
      <c r="AB36" s="30"/>
      <c r="AC36" s="29"/>
      <c r="AD36" s="30"/>
    </row>
    <row r="37" spans="2:32" ht="12.75" customHeight="1" x14ac:dyDescent="0.2">
      <c r="B37" s="101" t="s">
        <v>59</v>
      </c>
      <c r="D37" s="89" t="s">
        <v>52</v>
      </c>
      <c r="E37" s="90"/>
      <c r="F37" s="91"/>
      <c r="G37" s="26"/>
      <c r="H37" s="34"/>
      <c r="I37" s="30"/>
      <c r="J37" s="30">
        <v>0.83</v>
      </c>
      <c r="K37" s="30">
        <f>IF(D37&lt;&gt;"",I35*J37/9,"")</f>
        <v>3.32</v>
      </c>
      <c r="L37" s="30"/>
      <c r="M37" s="28"/>
      <c r="N37" s="60"/>
      <c r="O37" s="28">
        <f>K37*(($AG$14/12)/3)</f>
        <v>0.50722222222222213</v>
      </c>
      <c r="P37" s="28">
        <f>K37*(($P$13/12)/3)</f>
        <v>0.55333333333333323</v>
      </c>
      <c r="Q37" s="28"/>
      <c r="R37" s="28"/>
      <c r="S37" s="60"/>
      <c r="T37" s="28"/>
      <c r="U37" s="28"/>
      <c r="V37" s="28"/>
      <c r="W37" s="28"/>
      <c r="X37" s="28"/>
      <c r="Y37" s="35"/>
      <c r="Z37" s="35"/>
      <c r="AA37" s="30"/>
      <c r="AB37" s="30"/>
      <c r="AC37" s="29"/>
      <c r="AD37" s="30"/>
    </row>
    <row r="38" spans="2:32" ht="12.75" customHeight="1" x14ac:dyDescent="0.2">
      <c r="B38" s="101" t="s">
        <v>59</v>
      </c>
      <c r="D38" s="89" t="s">
        <v>50</v>
      </c>
      <c r="E38" s="90"/>
      <c r="F38" s="91"/>
      <c r="G38" s="26"/>
      <c r="H38" s="34"/>
      <c r="I38" s="30"/>
      <c r="J38" s="30">
        <v>1.33</v>
      </c>
      <c r="K38" s="30">
        <f>IF(D38&lt;&gt;"",I35*J38/9,"")</f>
        <v>5.32</v>
      </c>
      <c r="L38" s="30"/>
      <c r="M38" s="28"/>
      <c r="N38" s="60"/>
      <c r="O38" s="28"/>
      <c r="P38" s="28">
        <f>K38*(($P$13/12)/3)</f>
        <v>0.88666666666666671</v>
      </c>
      <c r="Q38" s="28"/>
      <c r="R38" s="28"/>
      <c r="S38" s="60"/>
      <c r="T38" s="28"/>
      <c r="U38" s="28"/>
      <c r="V38" s="28"/>
      <c r="W38" s="28"/>
      <c r="X38" s="28"/>
      <c r="Y38" s="35"/>
      <c r="Z38" s="35"/>
      <c r="AA38" s="30"/>
      <c r="AB38" s="30"/>
      <c r="AC38" s="29"/>
      <c r="AD38" s="30"/>
    </row>
    <row r="39" spans="2:32" ht="12.75" customHeight="1" x14ac:dyDescent="0.2">
      <c r="B39" s="101" t="s">
        <v>59</v>
      </c>
      <c r="D39" s="61" t="s">
        <v>51</v>
      </c>
      <c r="E39" s="64"/>
      <c r="F39" s="63"/>
      <c r="G39" s="26"/>
      <c r="H39" s="34"/>
      <c r="I39" s="30"/>
      <c r="J39" s="30">
        <v>1.5</v>
      </c>
      <c r="K39" s="30">
        <f>IF(D39&lt;&gt;"",I35*J39/9,"")</f>
        <v>6</v>
      </c>
      <c r="L39" s="30"/>
      <c r="M39" s="28">
        <f>(K39)</f>
        <v>6</v>
      </c>
      <c r="N39" s="60"/>
      <c r="O39" s="28"/>
      <c r="P39" s="28"/>
      <c r="Q39" s="28"/>
      <c r="R39" s="28"/>
      <c r="S39" s="60"/>
      <c r="T39" s="28"/>
      <c r="U39" s="28"/>
      <c r="V39" s="28"/>
      <c r="W39" s="28"/>
      <c r="X39" s="28"/>
      <c r="Y39" s="35"/>
      <c r="Z39" s="35"/>
      <c r="AA39" s="30"/>
      <c r="AB39" s="30"/>
      <c r="AC39" s="29"/>
      <c r="AD39" s="30"/>
    </row>
    <row r="40" spans="2:32" ht="12.75" customHeight="1" x14ac:dyDescent="0.2">
      <c r="B40" s="101" t="s">
        <v>59</v>
      </c>
      <c r="D40" s="24">
        <v>5200</v>
      </c>
      <c r="E40" s="32"/>
      <c r="F40" s="24">
        <v>5328</v>
      </c>
      <c r="G40" s="26"/>
      <c r="H40" s="34" t="s">
        <v>40</v>
      </c>
      <c r="I40" s="30">
        <f t="shared" ref="I40" si="6">IF(D40&lt;&gt;"",F40-D40,"")</f>
        <v>128</v>
      </c>
      <c r="J40" s="30">
        <v>15</v>
      </c>
      <c r="K40" s="30">
        <f>IF(D40&lt;&gt;"",I40*J40/9,"")</f>
        <v>213.33333333333334</v>
      </c>
      <c r="L40" s="30"/>
      <c r="M40" s="28">
        <f>(K40)</f>
        <v>213.33333333333334</v>
      </c>
      <c r="N40" s="60"/>
      <c r="O40" s="28">
        <f>K40*(($O$13/12)/3)</f>
        <v>62.222222222222229</v>
      </c>
      <c r="P40" s="28">
        <f>K40*(($P$13/12)/3)</f>
        <v>35.555555555555557</v>
      </c>
      <c r="Q40" s="28"/>
      <c r="R40" s="28"/>
      <c r="S40" s="60">
        <f>(K40*$AI$22)*3</f>
        <v>35.200000000000003</v>
      </c>
      <c r="T40" s="28"/>
      <c r="U40" s="28">
        <f>K40*($U$13/12/3)</f>
        <v>7.4074074074074083</v>
      </c>
      <c r="V40" s="28">
        <f>K40*($V$13/12/3)</f>
        <v>10.37037037037037</v>
      </c>
      <c r="W40" s="28"/>
      <c r="X40" s="28"/>
      <c r="Y40" s="35"/>
      <c r="Z40" s="35"/>
      <c r="AA40" s="30"/>
      <c r="AB40" s="30"/>
      <c r="AC40" s="29"/>
      <c r="AD40" s="30"/>
      <c r="AF40" s="6">
        <v>5</v>
      </c>
    </row>
    <row r="41" spans="2:32" ht="12.75" customHeight="1" x14ac:dyDescent="0.2">
      <c r="B41" s="101" t="s">
        <v>59</v>
      </c>
      <c r="D41" s="89" t="s">
        <v>49</v>
      </c>
      <c r="E41" s="90"/>
      <c r="F41" s="91"/>
      <c r="G41" s="26"/>
      <c r="H41" s="34"/>
      <c r="I41" s="30"/>
      <c r="J41" s="30">
        <v>0.33</v>
      </c>
      <c r="K41" s="30">
        <f>IF(D41&lt;&gt;"",I40*J41/9,"")</f>
        <v>4.6933333333333334</v>
      </c>
      <c r="L41" s="30"/>
      <c r="M41" s="28"/>
      <c r="N41" s="60"/>
      <c r="O41" s="28">
        <f>K41*(($AG$13/12)/3)</f>
        <v>0.6518518518518519</v>
      </c>
      <c r="P41" s="28">
        <f>K41*(($P$13/12)/3)</f>
        <v>0.78222222222222215</v>
      </c>
      <c r="Q41" s="28"/>
      <c r="R41" s="28"/>
      <c r="S41" s="60">
        <f>(K41*$AI$22)</f>
        <v>0.25813333333333333</v>
      </c>
      <c r="T41" s="28"/>
      <c r="U41" s="28"/>
      <c r="V41" s="28"/>
      <c r="W41" s="28"/>
      <c r="X41" s="28"/>
      <c r="Y41" s="35"/>
      <c r="Z41" s="35"/>
      <c r="AA41" s="30"/>
      <c r="AB41" s="30"/>
      <c r="AC41" s="29"/>
      <c r="AD41" s="30"/>
      <c r="AF41" s="6">
        <v>5</v>
      </c>
    </row>
    <row r="42" spans="2:32" ht="12.75" customHeight="1" x14ac:dyDescent="0.2">
      <c r="B42" s="101" t="s">
        <v>59</v>
      </c>
      <c r="D42" s="89" t="s">
        <v>52</v>
      </c>
      <c r="E42" s="90"/>
      <c r="F42" s="91"/>
      <c r="G42" s="26"/>
      <c r="H42" s="34"/>
      <c r="I42" s="30"/>
      <c r="J42" s="30">
        <v>0.83</v>
      </c>
      <c r="K42" s="30">
        <f>IF(D42&lt;&gt;"",I40*J42/9,"")</f>
        <v>11.804444444444444</v>
      </c>
      <c r="L42" s="30"/>
      <c r="M42" s="28"/>
      <c r="N42" s="60"/>
      <c r="O42" s="28">
        <f>K42*(($AG$14/12)/3)</f>
        <v>1.8034567901234566</v>
      </c>
      <c r="P42" s="28">
        <f>K42*(($P$13/12)/3)</f>
        <v>1.9674074074074073</v>
      </c>
      <c r="Q42" s="28"/>
      <c r="R42" s="28"/>
      <c r="S42" s="60"/>
      <c r="T42" s="28"/>
      <c r="U42" s="28"/>
      <c r="V42" s="28"/>
      <c r="W42" s="28"/>
      <c r="X42" s="28"/>
      <c r="Y42" s="35"/>
      <c r="Z42" s="35"/>
      <c r="AA42" s="30"/>
      <c r="AB42" s="30"/>
      <c r="AC42" s="29"/>
      <c r="AD42" s="30"/>
    </row>
    <row r="43" spans="2:32" ht="12.75" customHeight="1" x14ac:dyDescent="0.2">
      <c r="B43" s="101" t="s">
        <v>59</v>
      </c>
      <c r="D43" s="89" t="s">
        <v>50</v>
      </c>
      <c r="E43" s="90"/>
      <c r="F43" s="91"/>
      <c r="G43" s="26"/>
      <c r="H43" s="34"/>
      <c r="I43" s="30"/>
      <c r="J43" s="30">
        <v>1.33</v>
      </c>
      <c r="K43" s="30">
        <f>IF(D43&lt;&gt;"",I40*J43/9,"")</f>
        <v>18.915555555555557</v>
      </c>
      <c r="L43" s="30"/>
      <c r="M43" s="28"/>
      <c r="N43" s="60"/>
      <c r="O43" s="28"/>
      <c r="P43" s="28">
        <f>K43*(($P$13/12)/3)</f>
        <v>3.1525925925925926</v>
      </c>
      <c r="Q43" s="28"/>
      <c r="R43" s="28"/>
      <c r="S43" s="60"/>
      <c r="T43" s="28"/>
      <c r="U43" s="28"/>
      <c r="V43" s="28"/>
      <c r="W43" s="28"/>
      <c r="X43" s="28"/>
      <c r="Y43" s="35"/>
      <c r="Z43" s="35"/>
      <c r="AA43" s="30"/>
      <c r="AB43" s="30"/>
      <c r="AC43" s="29"/>
      <c r="AD43" s="30"/>
    </row>
    <row r="44" spans="2:32" ht="12.75" customHeight="1" x14ac:dyDescent="0.2">
      <c r="B44" s="101" t="s">
        <v>59</v>
      </c>
      <c r="D44" s="61" t="s">
        <v>51</v>
      </c>
      <c r="E44" s="64"/>
      <c r="F44" s="63"/>
      <c r="G44" s="26"/>
      <c r="H44" s="34"/>
      <c r="I44" s="30"/>
      <c r="J44" s="30">
        <v>1.5</v>
      </c>
      <c r="K44" s="30">
        <f>IF(D44&lt;&gt;"",I40*J44/9,"")</f>
        <v>21.333333333333332</v>
      </c>
      <c r="L44" s="30"/>
      <c r="M44" s="28">
        <f>(K44)</f>
        <v>21.333333333333332</v>
      </c>
      <c r="N44" s="60"/>
      <c r="O44" s="28"/>
      <c r="P44" s="28"/>
      <c r="Q44" s="28"/>
      <c r="R44" s="28"/>
      <c r="S44" s="60"/>
      <c r="T44" s="28"/>
      <c r="U44" s="28"/>
      <c r="V44" s="28"/>
      <c r="W44" s="28"/>
      <c r="X44" s="28"/>
      <c r="Y44" s="35"/>
      <c r="Z44" s="35"/>
      <c r="AA44" s="30"/>
      <c r="AB44" s="30"/>
      <c r="AC44" s="29"/>
      <c r="AD44" s="30"/>
    </row>
    <row r="45" spans="2:32" ht="12.75" customHeight="1" x14ac:dyDescent="0.2">
      <c r="B45" s="101" t="s">
        <v>59</v>
      </c>
      <c r="D45" s="24">
        <v>5200</v>
      </c>
      <c r="E45" s="32"/>
      <c r="F45" s="24">
        <v>5350</v>
      </c>
      <c r="G45" s="26"/>
      <c r="H45" s="34" t="s">
        <v>39</v>
      </c>
      <c r="I45" s="30">
        <f t="shared" ref="I45" si="7">IF(D45&lt;&gt;"",F45-D45,"")</f>
        <v>150</v>
      </c>
      <c r="J45" s="30">
        <v>15</v>
      </c>
      <c r="K45" s="30">
        <f>IF(D45&lt;&gt;"",I45*J45/9,"")</f>
        <v>250</v>
      </c>
      <c r="L45" s="30"/>
      <c r="M45" s="28">
        <f>(K45)</f>
        <v>250</v>
      </c>
      <c r="N45" s="60"/>
      <c r="O45" s="28">
        <f>K45*(($O$13/12)/3)</f>
        <v>72.916666666666671</v>
      </c>
      <c r="P45" s="28">
        <f>K45*(($P$13/12)/3)</f>
        <v>41.666666666666664</v>
      </c>
      <c r="Q45" s="28"/>
      <c r="R45" s="28"/>
      <c r="S45" s="60">
        <f>(K45*$AI$22)*3</f>
        <v>41.25</v>
      </c>
      <c r="T45" s="28"/>
      <c r="U45" s="28">
        <f>K45*($U$13/12/3)</f>
        <v>8.6805555555555554</v>
      </c>
      <c r="V45" s="28">
        <f>K45*($V$13/12/3)</f>
        <v>12.152777777777779</v>
      </c>
      <c r="W45" s="28"/>
      <c r="X45" s="28"/>
      <c r="Y45" s="35"/>
      <c r="Z45" s="35"/>
      <c r="AA45" s="30"/>
      <c r="AB45" s="30"/>
      <c r="AC45" s="29"/>
      <c r="AD45" s="30"/>
    </row>
    <row r="46" spans="2:32" ht="12.75" customHeight="1" x14ac:dyDescent="0.2">
      <c r="B46" s="101" t="s">
        <v>59</v>
      </c>
      <c r="D46" s="89" t="s">
        <v>53</v>
      </c>
      <c r="E46" s="90"/>
      <c r="F46" s="91"/>
      <c r="G46" s="26"/>
      <c r="H46" s="34"/>
      <c r="I46" s="30"/>
      <c r="J46" s="30">
        <v>1</v>
      </c>
      <c r="K46" s="30">
        <f>IF(D46&lt;&gt;"",I45*J46/9,"")</f>
        <v>16.666666666666668</v>
      </c>
      <c r="L46" s="30"/>
      <c r="M46" s="28"/>
      <c r="N46" s="60"/>
      <c r="O46" s="28"/>
      <c r="P46" s="28">
        <f>K46*(($P$13/12)/3)</f>
        <v>2.7777777777777777</v>
      </c>
      <c r="Q46" s="28"/>
      <c r="R46" s="28"/>
      <c r="S46" s="60"/>
      <c r="T46" s="28"/>
      <c r="U46" s="28"/>
      <c r="V46" s="28"/>
      <c r="W46" s="28"/>
      <c r="X46" s="28"/>
      <c r="Y46" s="35"/>
      <c r="Z46" s="35"/>
      <c r="AA46" s="30"/>
      <c r="AB46" s="30"/>
      <c r="AC46" s="29"/>
      <c r="AD46" s="30"/>
    </row>
    <row r="47" spans="2:32" ht="12.75" customHeight="1" x14ac:dyDescent="0.2">
      <c r="B47" s="101" t="s">
        <v>59</v>
      </c>
      <c r="D47" s="61" t="s">
        <v>51</v>
      </c>
      <c r="E47" s="64"/>
      <c r="F47" s="63"/>
      <c r="G47" s="26"/>
      <c r="H47" s="34"/>
      <c r="I47" s="30"/>
      <c r="J47" s="30">
        <v>1.5</v>
      </c>
      <c r="K47" s="30">
        <f>IF(D47&lt;&gt;"",I45*J47/9,"")</f>
        <v>25</v>
      </c>
      <c r="L47" s="30"/>
      <c r="M47" s="28">
        <f>(K47)</f>
        <v>25</v>
      </c>
      <c r="N47" s="60"/>
      <c r="O47" s="28"/>
      <c r="P47" s="28"/>
      <c r="Q47" s="28"/>
      <c r="R47" s="28"/>
      <c r="S47" s="60"/>
      <c r="T47" s="28"/>
      <c r="U47" s="28"/>
      <c r="V47" s="28"/>
      <c r="W47" s="28"/>
      <c r="X47" s="28"/>
      <c r="Y47" s="35"/>
      <c r="Z47" s="35"/>
      <c r="AA47" s="30"/>
      <c r="AB47" s="30"/>
      <c r="AC47" s="29"/>
      <c r="AD47" s="30"/>
      <c r="AF47" s="6">
        <v>4.9000000000000004</v>
      </c>
    </row>
    <row r="48" spans="2:32" ht="12.75" customHeight="1" x14ac:dyDescent="0.2">
      <c r="B48" s="101" t="s">
        <v>59</v>
      </c>
      <c r="D48" s="24">
        <v>5328</v>
      </c>
      <c r="E48" s="32"/>
      <c r="F48" s="24">
        <v>5353</v>
      </c>
      <c r="G48" s="26"/>
      <c r="H48" s="34" t="s">
        <v>40</v>
      </c>
      <c r="I48" s="30">
        <f t="shared" ref="I48" si="8">IF(D48&lt;&gt;"",F48-D48,"")</f>
        <v>25</v>
      </c>
      <c r="J48" s="30">
        <v>14.46</v>
      </c>
      <c r="K48" s="30">
        <f>IF(D48&lt;&gt;"",I48*J48/9,"")</f>
        <v>40.166666666666664</v>
      </c>
      <c r="L48" s="30"/>
      <c r="M48" s="28">
        <f>(K48)</f>
        <v>40.166666666666664</v>
      </c>
      <c r="N48" s="60"/>
      <c r="O48" s="28">
        <f>K48*(($O$13/12)/3)</f>
        <v>11.715277777777779</v>
      </c>
      <c r="P48" s="28">
        <f>K48*(($P$13/12)/3)</f>
        <v>6.6944444444444438</v>
      </c>
      <c r="Q48" s="28"/>
      <c r="R48" s="28"/>
      <c r="S48" s="60">
        <f>(K48*$AI$22)*3</f>
        <v>6.6274999999999995</v>
      </c>
      <c r="T48" s="28"/>
      <c r="U48" s="28">
        <f>K48*($U$13/12/3)</f>
        <v>1.3946759259259258</v>
      </c>
      <c r="V48" s="28">
        <f>K48*($V$13/12/3)</f>
        <v>1.9525462962962963</v>
      </c>
      <c r="W48" s="28"/>
      <c r="X48" s="28"/>
      <c r="Y48" s="35"/>
      <c r="Z48" s="35"/>
      <c r="AA48" s="30"/>
      <c r="AB48" s="30"/>
      <c r="AC48" s="29"/>
      <c r="AD48" s="30"/>
      <c r="AF48" s="6">
        <v>6</v>
      </c>
    </row>
    <row r="49" spans="2:32" ht="12.75" customHeight="1" x14ac:dyDescent="0.2">
      <c r="B49" s="101" t="s">
        <v>59</v>
      </c>
      <c r="D49" s="89" t="s">
        <v>49</v>
      </c>
      <c r="E49" s="90"/>
      <c r="F49" s="91"/>
      <c r="G49" s="26"/>
      <c r="H49" s="34"/>
      <c r="I49" s="30"/>
      <c r="J49" s="30">
        <v>0.33</v>
      </c>
      <c r="K49" s="30">
        <f>IF(D49&lt;&gt;"",I48*J49/9,"")</f>
        <v>0.91666666666666663</v>
      </c>
      <c r="L49" s="30"/>
      <c r="M49" s="28"/>
      <c r="N49" s="60"/>
      <c r="O49" s="28">
        <f>K49*(($AG$13/12)/3)</f>
        <v>0.12731481481481483</v>
      </c>
      <c r="P49" s="28">
        <f>K49*(($P$13/12)/3)</f>
        <v>0.15277777777777776</v>
      </c>
      <c r="Q49" s="28"/>
      <c r="R49" s="28"/>
      <c r="S49" s="60">
        <f>(K49*$AI$22)</f>
        <v>5.0416666666666665E-2</v>
      </c>
      <c r="T49" s="28"/>
      <c r="U49" s="28"/>
      <c r="V49" s="28"/>
      <c r="W49" s="28"/>
      <c r="X49" s="28"/>
      <c r="Y49" s="35"/>
      <c r="Z49" s="35"/>
      <c r="AA49" s="30"/>
      <c r="AB49" s="30"/>
      <c r="AC49" s="29"/>
      <c r="AD49" s="30"/>
    </row>
    <row r="50" spans="2:32" ht="12.75" customHeight="1" x14ac:dyDescent="0.2">
      <c r="B50" s="101" t="s">
        <v>59</v>
      </c>
      <c r="D50" s="89" t="s">
        <v>52</v>
      </c>
      <c r="E50" s="90"/>
      <c r="F50" s="91"/>
      <c r="G50" s="26"/>
      <c r="H50" s="34"/>
      <c r="I50" s="30"/>
      <c r="J50" s="30">
        <v>0.83</v>
      </c>
      <c r="K50" s="30">
        <f>IF(D50&lt;&gt;"",I48*J50/9,"")</f>
        <v>2.3055555555555554</v>
      </c>
      <c r="L50" s="30"/>
      <c r="M50" s="28"/>
      <c r="N50" s="60"/>
      <c r="O50" s="28">
        <f>K50*(($AG$14/12)/3)</f>
        <v>0.35223765432098758</v>
      </c>
      <c r="P50" s="28">
        <f>K50*(($P$13/12)/3)</f>
        <v>0.38425925925925919</v>
      </c>
      <c r="Q50" s="28"/>
      <c r="R50" s="28"/>
      <c r="S50" s="60"/>
      <c r="T50" s="28"/>
      <c r="U50" s="28"/>
      <c r="V50" s="28"/>
      <c r="W50" s="28"/>
      <c r="X50" s="28"/>
      <c r="Y50" s="35"/>
      <c r="Z50" s="35"/>
      <c r="AA50" s="30"/>
      <c r="AB50" s="30"/>
      <c r="AC50" s="29"/>
      <c r="AD50" s="30"/>
      <c r="AF50" s="6">
        <v>5.8</v>
      </c>
    </row>
    <row r="51" spans="2:32" ht="12.75" customHeight="1" x14ac:dyDescent="0.2">
      <c r="B51" s="101" t="s">
        <v>59</v>
      </c>
      <c r="D51" s="89" t="s">
        <v>50</v>
      </c>
      <c r="E51" s="90"/>
      <c r="F51" s="91"/>
      <c r="G51" s="26"/>
      <c r="H51" s="34"/>
      <c r="I51" s="30"/>
      <c r="J51" s="30">
        <v>1.33</v>
      </c>
      <c r="K51" s="30">
        <f>IF(D51&lt;&gt;"",I48*J51/9,"")</f>
        <v>3.6944444444444446</v>
      </c>
      <c r="L51" s="30"/>
      <c r="M51" s="28"/>
      <c r="N51" s="60"/>
      <c r="O51" s="28"/>
      <c r="P51" s="28">
        <f>K51*(($P$13/12)/3)</f>
        <v>0.6157407407407407</v>
      </c>
      <c r="Q51" s="28"/>
      <c r="R51" s="28"/>
      <c r="S51" s="60"/>
      <c r="T51" s="28"/>
      <c r="U51" s="28"/>
      <c r="V51" s="28"/>
      <c r="W51" s="28"/>
      <c r="X51" s="28"/>
      <c r="Y51" s="35"/>
      <c r="Z51" s="35"/>
      <c r="AA51" s="30"/>
      <c r="AB51" s="30"/>
      <c r="AC51" s="29"/>
      <c r="AD51" s="30"/>
      <c r="AF51" s="6">
        <v>5.5</v>
      </c>
    </row>
    <row r="52" spans="2:32" ht="12.75" customHeight="1" x14ac:dyDescent="0.2">
      <c r="B52" s="101" t="s">
        <v>59</v>
      </c>
      <c r="D52" s="61" t="s">
        <v>51</v>
      </c>
      <c r="E52" s="64"/>
      <c r="F52" s="63"/>
      <c r="G52" s="26"/>
      <c r="H52" s="34"/>
      <c r="I52" s="30"/>
      <c r="J52" s="30">
        <v>1.5</v>
      </c>
      <c r="K52" s="30">
        <f>IF(D52&lt;&gt;"",I48*J52/9,"")</f>
        <v>4.166666666666667</v>
      </c>
      <c r="L52" s="30"/>
      <c r="M52" s="28">
        <f>(K52)</f>
        <v>4.166666666666667</v>
      </c>
      <c r="N52" s="60"/>
      <c r="O52" s="28"/>
      <c r="P52" s="28"/>
      <c r="Q52" s="28"/>
      <c r="R52" s="28"/>
      <c r="S52" s="60"/>
      <c r="T52" s="28"/>
      <c r="U52" s="28"/>
      <c r="V52" s="28"/>
      <c r="W52" s="28"/>
      <c r="X52" s="28"/>
      <c r="Y52" s="35"/>
      <c r="Z52" s="35"/>
      <c r="AA52" s="30"/>
      <c r="AB52" s="30"/>
      <c r="AC52" s="29"/>
      <c r="AD52" s="30"/>
    </row>
    <row r="53" spans="2:32" ht="12.75" customHeight="1" x14ac:dyDescent="0.2">
      <c r="B53" s="101" t="s">
        <v>59</v>
      </c>
      <c r="D53" s="24">
        <v>5350</v>
      </c>
      <c r="E53" s="32"/>
      <c r="F53" s="24">
        <v>5353</v>
      </c>
      <c r="G53" s="26"/>
      <c r="H53" s="34" t="s">
        <v>39</v>
      </c>
      <c r="I53" s="30">
        <f t="shared" ref="I53" si="9">IF(D53&lt;&gt;"",F53-D53,"")</f>
        <v>3</v>
      </c>
      <c r="J53" s="30">
        <v>15</v>
      </c>
      <c r="K53" s="30">
        <f>IF(D53&lt;&gt;"",I53*J53/9,"")</f>
        <v>5</v>
      </c>
      <c r="L53" s="30"/>
      <c r="M53" s="28"/>
      <c r="N53" s="60"/>
      <c r="O53" s="28">
        <f>K53*(($O$13/12)/3)</f>
        <v>1.4583333333333335</v>
      </c>
      <c r="P53" s="28">
        <f>K53*(($P$13/12)/3)</f>
        <v>0.83333333333333326</v>
      </c>
      <c r="Q53" s="28"/>
      <c r="R53" s="28"/>
      <c r="S53" s="60">
        <f>(K53*$AI$22)*3</f>
        <v>0.82500000000000007</v>
      </c>
      <c r="T53" s="28"/>
      <c r="U53" s="28">
        <f>K53*($U$13/12/3)</f>
        <v>0.1736111111111111</v>
      </c>
      <c r="V53" s="28">
        <f>K53*($V$13/12/3)</f>
        <v>0.24305555555555555</v>
      </c>
      <c r="W53" s="28"/>
      <c r="X53" s="28"/>
      <c r="Y53" s="35"/>
      <c r="Z53" s="35"/>
      <c r="AA53" s="30"/>
      <c r="AB53" s="30"/>
      <c r="AC53" s="29"/>
      <c r="AD53" s="30"/>
    </row>
    <row r="54" spans="2:32" ht="12.75" customHeight="1" x14ac:dyDescent="0.2">
      <c r="B54" s="101" t="s">
        <v>59</v>
      </c>
      <c r="D54" s="89" t="s">
        <v>49</v>
      </c>
      <c r="E54" s="90"/>
      <c r="F54" s="91"/>
      <c r="G54" s="26"/>
      <c r="H54" s="34"/>
      <c r="I54" s="30"/>
      <c r="J54" s="30">
        <v>0.33</v>
      </c>
      <c r="K54" s="30">
        <f>IF(D54&lt;&gt;"",I53*J54/9,"")</f>
        <v>0.11</v>
      </c>
      <c r="L54" s="30"/>
      <c r="M54" s="28"/>
      <c r="N54" s="60"/>
      <c r="O54" s="28">
        <f>K54*(($AG$13/12)/3)</f>
        <v>1.5277777777777779E-2</v>
      </c>
      <c r="P54" s="28">
        <f>K54*(($P$13/12)/3)</f>
        <v>1.8333333333333333E-2</v>
      </c>
      <c r="Q54" s="28"/>
      <c r="R54" s="28"/>
      <c r="S54" s="60">
        <f>(K54*$AI$22)</f>
        <v>6.0499999999999998E-3</v>
      </c>
      <c r="T54" s="28"/>
      <c r="U54" s="28"/>
      <c r="V54" s="28"/>
      <c r="W54" s="28"/>
      <c r="X54" s="28"/>
      <c r="Y54" s="35"/>
      <c r="Z54" s="35"/>
      <c r="AA54" s="30"/>
      <c r="AB54" s="30"/>
      <c r="AC54" s="29"/>
      <c r="AD54" s="30"/>
    </row>
    <row r="55" spans="2:32" ht="12.75" customHeight="1" x14ac:dyDescent="0.2">
      <c r="B55" s="101" t="s">
        <v>59</v>
      </c>
      <c r="D55" s="89" t="s">
        <v>52</v>
      </c>
      <c r="E55" s="90"/>
      <c r="F55" s="91"/>
      <c r="G55" s="26"/>
      <c r="H55" s="34"/>
      <c r="I55" s="30"/>
      <c r="J55" s="30">
        <v>0.83</v>
      </c>
      <c r="K55" s="30">
        <f>IF(D55&lt;&gt;"",I53*J55/9,"")</f>
        <v>0.27666666666666662</v>
      </c>
      <c r="L55" s="30"/>
      <c r="M55" s="28"/>
      <c r="N55" s="60"/>
      <c r="O55" s="28">
        <f>K55*(($AG$14/12)/3)</f>
        <v>4.2268518518518504E-2</v>
      </c>
      <c r="P55" s="28">
        <f>K55*(($P$13/12)/3)</f>
        <v>4.6111111111111103E-2</v>
      </c>
      <c r="Q55" s="28"/>
      <c r="R55" s="28"/>
      <c r="S55" s="60"/>
      <c r="T55" s="28"/>
      <c r="U55" s="28"/>
      <c r="V55" s="28"/>
      <c r="W55" s="28"/>
      <c r="X55" s="28"/>
      <c r="Y55" s="35"/>
      <c r="Z55" s="35"/>
      <c r="AA55" s="30"/>
      <c r="AB55" s="30"/>
      <c r="AC55" s="29"/>
      <c r="AD55" s="30"/>
    </row>
    <row r="56" spans="2:32" ht="12.75" customHeight="1" x14ac:dyDescent="0.2">
      <c r="B56" s="101" t="s">
        <v>59</v>
      </c>
      <c r="D56" s="89" t="s">
        <v>50</v>
      </c>
      <c r="E56" s="90"/>
      <c r="F56" s="91"/>
      <c r="G56" s="26"/>
      <c r="H56" s="34"/>
      <c r="I56" s="30"/>
      <c r="J56" s="30">
        <v>1.33</v>
      </c>
      <c r="K56" s="30">
        <f>IF(D56&lt;&gt;"",I53*J56/9,"")</f>
        <v>0.44333333333333336</v>
      </c>
      <c r="L56" s="30"/>
      <c r="M56" s="28"/>
      <c r="N56" s="60"/>
      <c r="O56" s="28"/>
      <c r="P56" s="28">
        <f>K56*(($P$13/12)/3)</f>
        <v>7.3888888888888893E-2</v>
      </c>
      <c r="Q56" s="28"/>
      <c r="R56" s="28"/>
      <c r="S56" s="60"/>
      <c r="T56" s="28"/>
      <c r="U56" s="28"/>
      <c r="V56" s="28"/>
      <c r="W56" s="28"/>
      <c r="X56" s="28"/>
      <c r="Y56" s="35"/>
      <c r="Z56" s="35"/>
      <c r="AA56" s="30"/>
      <c r="AB56" s="30"/>
      <c r="AC56" s="29"/>
      <c r="AD56" s="30"/>
    </row>
    <row r="57" spans="2:32" ht="12.75" customHeight="1" x14ac:dyDescent="0.2">
      <c r="B57" s="101" t="s">
        <v>59</v>
      </c>
      <c r="D57" s="61" t="s">
        <v>51</v>
      </c>
      <c r="E57" s="64"/>
      <c r="F57" s="63"/>
      <c r="G57" s="26"/>
      <c r="H57" s="34"/>
      <c r="I57" s="30"/>
      <c r="J57" s="30">
        <v>1.5</v>
      </c>
      <c r="K57" s="30">
        <f>IF(D57&lt;&gt;"",I53*J57/9,"")</f>
        <v>0.5</v>
      </c>
      <c r="L57" s="30"/>
      <c r="M57" s="28">
        <f>(K57)</f>
        <v>0.5</v>
      </c>
      <c r="N57" s="60"/>
      <c r="O57" s="28"/>
      <c r="P57" s="28"/>
      <c r="Q57" s="28"/>
      <c r="R57" s="28"/>
      <c r="S57" s="60"/>
      <c r="T57" s="28"/>
      <c r="U57" s="28"/>
      <c r="V57" s="28"/>
      <c r="W57" s="28"/>
      <c r="X57" s="28"/>
      <c r="Y57" s="35"/>
      <c r="Z57" s="35"/>
      <c r="AA57" s="30"/>
      <c r="AB57" s="30"/>
      <c r="AC57" s="29"/>
      <c r="AD57" s="30"/>
    </row>
    <row r="58" spans="2:32" ht="12.75" customHeight="1" x14ac:dyDescent="0.2">
      <c r="B58" s="101" t="s">
        <v>59</v>
      </c>
      <c r="D58" s="24">
        <v>5353</v>
      </c>
      <c r="E58" s="32"/>
      <c r="F58" s="24">
        <v>5365</v>
      </c>
      <c r="G58" s="26"/>
      <c r="H58" s="34" t="s">
        <v>40</v>
      </c>
      <c r="I58" s="30">
        <v>5</v>
      </c>
      <c r="J58" s="30">
        <v>3.18</v>
      </c>
      <c r="K58" s="30">
        <f>IF(D58&lt;&gt;"",I58*J58/9,"")</f>
        <v>1.7666666666666666</v>
      </c>
      <c r="L58" s="30"/>
      <c r="M58" s="28">
        <f>(K58)</f>
        <v>1.7666666666666666</v>
      </c>
      <c r="N58" s="60"/>
      <c r="O58" s="28">
        <f>K58*(($O$13/12)/3)</f>
        <v>0.51527777777777783</v>
      </c>
      <c r="P58" s="28">
        <f>K58*(($P$13/12)/3)</f>
        <v>0.2944444444444444</v>
      </c>
      <c r="Q58" s="28"/>
      <c r="R58" s="28"/>
      <c r="S58" s="60">
        <f>(K58*$AI$22)*3</f>
        <v>0.29149999999999998</v>
      </c>
      <c r="T58" s="28"/>
      <c r="U58" s="28">
        <f>K58*($U$13/12/3)</f>
        <v>6.1342592592592594E-2</v>
      </c>
      <c r="V58" s="28">
        <f>K58*($V$13/12/3)</f>
        <v>8.5879629629629625E-2</v>
      </c>
      <c r="W58" s="28"/>
      <c r="X58" s="28"/>
      <c r="Y58" s="35"/>
      <c r="Z58" s="35"/>
      <c r="AA58" s="30"/>
      <c r="AB58" s="30"/>
      <c r="AC58" s="29"/>
      <c r="AD58" s="30"/>
    </row>
    <row r="59" spans="2:32" ht="12.75" customHeight="1" x14ac:dyDescent="0.2">
      <c r="B59" s="101" t="s">
        <v>59</v>
      </c>
      <c r="D59" s="89" t="s">
        <v>49</v>
      </c>
      <c r="E59" s="90"/>
      <c r="F59" s="91"/>
      <c r="G59" s="26"/>
      <c r="H59" s="34"/>
      <c r="I59" s="30"/>
      <c r="J59" s="30">
        <v>0.33</v>
      </c>
      <c r="K59" s="30">
        <f>IF(D59&lt;&gt;"",I58*J59/9,"")</f>
        <v>0.18333333333333335</v>
      </c>
      <c r="L59" s="30"/>
      <c r="M59" s="28"/>
      <c r="N59" s="60"/>
      <c r="O59" s="28">
        <f>K59*(($AG$13/12)/3)</f>
        <v>2.5462962962962965E-2</v>
      </c>
      <c r="P59" s="28">
        <f>K59*(($P$13/12)/3)</f>
        <v>3.0555555555555558E-2</v>
      </c>
      <c r="Q59" s="28"/>
      <c r="R59" s="28"/>
      <c r="S59" s="60">
        <f>(K59*$AI$22)</f>
        <v>1.0083333333333335E-2</v>
      </c>
      <c r="T59" s="28"/>
      <c r="U59" s="28"/>
      <c r="V59" s="28"/>
      <c r="W59" s="28"/>
      <c r="X59" s="28"/>
      <c r="Y59" s="35"/>
      <c r="Z59" s="35"/>
      <c r="AA59" s="30"/>
      <c r="AB59" s="30"/>
      <c r="AC59" s="29"/>
      <c r="AD59" s="30"/>
    </row>
    <row r="60" spans="2:32" ht="12.75" customHeight="1" x14ac:dyDescent="0.2">
      <c r="B60" s="101" t="s">
        <v>59</v>
      </c>
      <c r="D60" s="89" t="s">
        <v>52</v>
      </c>
      <c r="E60" s="90"/>
      <c r="F60" s="91"/>
      <c r="G60" s="26"/>
      <c r="H60" s="34"/>
      <c r="I60" s="30"/>
      <c r="J60" s="30">
        <v>0.83</v>
      </c>
      <c r="K60" s="30">
        <f>IF(D60&lt;&gt;"",I58*J60/9,"")</f>
        <v>0.46111111111111103</v>
      </c>
      <c r="L60" s="30"/>
      <c r="M60" s="28"/>
      <c r="N60" s="60"/>
      <c r="O60" s="28">
        <f>K60*(($AG$14/12)/3)</f>
        <v>7.0447530864197513E-2</v>
      </c>
      <c r="P60" s="28">
        <f>K60*(($P$13/12)/3)</f>
        <v>7.6851851851851838E-2</v>
      </c>
      <c r="Q60" s="28"/>
      <c r="R60" s="28"/>
      <c r="S60" s="60"/>
      <c r="T60" s="28"/>
      <c r="U60" s="28"/>
      <c r="V60" s="28"/>
      <c r="W60" s="28"/>
      <c r="X60" s="28"/>
      <c r="Y60" s="35"/>
      <c r="Z60" s="35"/>
      <c r="AA60" s="30"/>
      <c r="AB60" s="30"/>
      <c r="AC60" s="29"/>
      <c r="AD60" s="30"/>
    </row>
    <row r="61" spans="2:32" ht="12.75" customHeight="1" x14ac:dyDescent="0.2">
      <c r="B61" s="101" t="s">
        <v>59</v>
      </c>
      <c r="D61" s="89" t="s">
        <v>50</v>
      </c>
      <c r="E61" s="90"/>
      <c r="F61" s="91"/>
      <c r="G61" s="26"/>
      <c r="H61" s="34"/>
      <c r="I61" s="30"/>
      <c r="J61" s="30">
        <v>1.33</v>
      </c>
      <c r="K61" s="30">
        <f>IF(D61&lt;&gt;"",I58*J61/9,"")</f>
        <v>0.73888888888888893</v>
      </c>
      <c r="L61" s="30"/>
      <c r="M61" s="28"/>
      <c r="N61" s="60"/>
      <c r="O61" s="28"/>
      <c r="P61" s="28">
        <f>K61*(($P$13/12)/3)</f>
        <v>0.12314814814814815</v>
      </c>
      <c r="Q61" s="28"/>
      <c r="R61" s="28"/>
      <c r="S61" s="60"/>
      <c r="T61" s="28"/>
      <c r="U61" s="28"/>
      <c r="V61" s="28"/>
      <c r="W61" s="28"/>
      <c r="X61" s="28"/>
      <c r="Y61" s="35"/>
      <c r="Z61" s="35"/>
      <c r="AA61" s="30"/>
      <c r="AB61" s="30"/>
      <c r="AC61" s="29"/>
      <c r="AD61" s="30"/>
    </row>
    <row r="62" spans="2:32" ht="12.75" customHeight="1" x14ac:dyDescent="0.2">
      <c r="B62" s="101" t="s">
        <v>59</v>
      </c>
      <c r="D62" s="61" t="s">
        <v>51</v>
      </c>
      <c r="E62" s="64"/>
      <c r="F62" s="63"/>
      <c r="G62" s="26"/>
      <c r="H62" s="34"/>
      <c r="I62" s="30"/>
      <c r="J62" s="30">
        <v>1.5</v>
      </c>
      <c r="K62" s="30">
        <f>IF(D62&lt;&gt;"",I58*J62/9,"")</f>
        <v>0.83333333333333337</v>
      </c>
      <c r="L62" s="30"/>
      <c r="M62" s="28">
        <f>(K62)</f>
        <v>0.83333333333333337</v>
      </c>
      <c r="N62" s="60"/>
      <c r="O62" s="28"/>
      <c r="P62" s="28"/>
      <c r="Q62" s="28"/>
      <c r="R62" s="28"/>
      <c r="S62" s="60"/>
      <c r="T62" s="28"/>
      <c r="U62" s="28"/>
      <c r="V62" s="28"/>
      <c r="W62" s="28"/>
      <c r="X62" s="28"/>
      <c r="Y62" s="35"/>
      <c r="Z62" s="35"/>
      <c r="AA62" s="30"/>
      <c r="AB62" s="30"/>
      <c r="AC62" s="29"/>
      <c r="AD62" s="30"/>
    </row>
    <row r="63" spans="2:32" ht="12.75" customHeight="1" x14ac:dyDescent="0.2">
      <c r="B63" s="101" t="s">
        <v>59</v>
      </c>
      <c r="D63" s="24">
        <v>5353</v>
      </c>
      <c r="E63" s="32"/>
      <c r="F63" s="24">
        <v>5365</v>
      </c>
      <c r="G63" s="26"/>
      <c r="H63" s="34" t="s">
        <v>39</v>
      </c>
      <c r="I63" s="30">
        <v>5</v>
      </c>
      <c r="J63" s="30">
        <v>5</v>
      </c>
      <c r="K63" s="30">
        <f>IF(D63&lt;&gt;"",I63*J63/9,"")</f>
        <v>2.7777777777777777</v>
      </c>
      <c r="L63" s="30"/>
      <c r="M63" s="28">
        <f>(K63)</f>
        <v>2.7777777777777777</v>
      </c>
      <c r="N63" s="60"/>
      <c r="O63" s="28">
        <f>K63*(($O$13/12)/3)</f>
        <v>0.81018518518518523</v>
      </c>
      <c r="P63" s="28">
        <f>K63*(($P$13/12)/3)</f>
        <v>0.46296296296296291</v>
      </c>
      <c r="Q63" s="28"/>
      <c r="R63" s="28"/>
      <c r="S63" s="60">
        <f>(K63*$AI$22)*3</f>
        <v>0.45833333333333326</v>
      </c>
      <c r="T63" s="28"/>
      <c r="U63" s="28">
        <f>K63*($U$13/12/3)</f>
        <v>9.6450617283950615E-2</v>
      </c>
      <c r="V63" s="28">
        <f>K63*($V$13/12/3)</f>
        <v>0.13503086419753085</v>
      </c>
      <c r="W63" s="28"/>
      <c r="X63" s="28"/>
      <c r="Y63" s="35"/>
      <c r="Z63" s="35"/>
      <c r="AA63" s="30"/>
      <c r="AB63" s="30"/>
      <c r="AC63" s="29"/>
      <c r="AD63" s="30"/>
      <c r="AF63" s="6">
        <v>4.9000000000000004</v>
      </c>
    </row>
    <row r="64" spans="2:32" ht="12.75" customHeight="1" x14ac:dyDescent="0.2">
      <c r="B64" s="101" t="s">
        <v>59</v>
      </c>
      <c r="D64" s="89" t="s">
        <v>49</v>
      </c>
      <c r="E64" s="90"/>
      <c r="F64" s="91"/>
      <c r="G64" s="26"/>
      <c r="H64" s="34"/>
      <c r="I64" s="30"/>
      <c r="J64" s="30">
        <v>0.33</v>
      </c>
      <c r="K64" s="30">
        <f>IF(D64&lt;&gt;"",I63*J64/9,"")</f>
        <v>0.18333333333333335</v>
      </c>
      <c r="L64" s="30"/>
      <c r="M64" s="28"/>
      <c r="N64" s="60"/>
      <c r="O64" s="28">
        <f>K64*(($AG$13/12)/3)</f>
        <v>2.5462962962962965E-2</v>
      </c>
      <c r="P64" s="28">
        <f>K64*(($P$13/12)/3)</f>
        <v>3.0555555555555558E-2</v>
      </c>
      <c r="Q64" s="28"/>
      <c r="R64" s="28"/>
      <c r="S64" s="60">
        <f>(K64*$AI$22)</f>
        <v>1.0083333333333335E-2</v>
      </c>
      <c r="T64" s="28"/>
      <c r="U64" s="28"/>
      <c r="V64" s="28"/>
      <c r="W64" s="28"/>
      <c r="X64" s="28"/>
      <c r="Y64" s="35"/>
      <c r="Z64" s="35"/>
      <c r="AA64" s="30"/>
      <c r="AB64" s="30"/>
      <c r="AC64" s="29"/>
      <c r="AD64" s="30"/>
      <c r="AF64" s="6">
        <v>6.7</v>
      </c>
    </row>
    <row r="65" spans="2:32" ht="12.75" customHeight="1" x14ac:dyDescent="0.2">
      <c r="B65" s="101" t="s">
        <v>59</v>
      </c>
      <c r="D65" s="89" t="s">
        <v>52</v>
      </c>
      <c r="E65" s="90"/>
      <c r="F65" s="91"/>
      <c r="G65" s="26"/>
      <c r="H65" s="34"/>
      <c r="I65" s="30"/>
      <c r="J65" s="30">
        <v>0.83</v>
      </c>
      <c r="K65" s="30">
        <f>IF(D65&lt;&gt;"",I63*J65/9,"")</f>
        <v>0.46111111111111103</v>
      </c>
      <c r="L65" s="30"/>
      <c r="M65" s="28"/>
      <c r="N65" s="60"/>
      <c r="O65" s="28">
        <f>K65*(($AG$14/12)/3)</f>
        <v>7.0447530864197513E-2</v>
      </c>
      <c r="P65" s="28">
        <f>K65*(($P$13/12)/3)</f>
        <v>7.6851851851851838E-2</v>
      </c>
      <c r="Q65" s="28"/>
      <c r="R65" s="28"/>
      <c r="S65" s="60"/>
      <c r="T65" s="28"/>
      <c r="U65" s="28"/>
      <c r="V65" s="28"/>
      <c r="W65" s="28"/>
      <c r="X65" s="28"/>
      <c r="Y65" s="35"/>
      <c r="Z65" s="35"/>
      <c r="AA65" s="30"/>
      <c r="AB65" s="30"/>
      <c r="AC65" s="35"/>
      <c r="AD65" s="30"/>
      <c r="AF65" s="6">
        <v>4.0999999999999996</v>
      </c>
    </row>
    <row r="66" spans="2:32" ht="12.75" customHeight="1" x14ac:dyDescent="0.2">
      <c r="B66" s="101" t="s">
        <v>59</v>
      </c>
      <c r="D66" s="89" t="s">
        <v>50</v>
      </c>
      <c r="E66" s="90"/>
      <c r="F66" s="91"/>
      <c r="G66" s="26"/>
      <c r="H66" s="34"/>
      <c r="I66" s="30"/>
      <c r="J66" s="30">
        <v>1.33</v>
      </c>
      <c r="K66" s="30">
        <f>IF(D66&lt;&gt;"",I63*J66/9,"")</f>
        <v>0.73888888888888893</v>
      </c>
      <c r="L66" s="30"/>
      <c r="M66" s="28"/>
      <c r="N66" s="60"/>
      <c r="O66" s="28"/>
      <c r="P66" s="28">
        <f>K66*(($P$13/12)/3)</f>
        <v>0.12314814814814815</v>
      </c>
      <c r="Q66" s="28"/>
      <c r="R66" s="28"/>
      <c r="S66" s="60"/>
      <c r="T66" s="28"/>
      <c r="U66" s="28"/>
      <c r="V66" s="28"/>
      <c r="W66" s="28"/>
      <c r="X66" s="28"/>
      <c r="Y66" s="35"/>
      <c r="Z66" s="35"/>
      <c r="AA66" s="28"/>
      <c r="AB66" s="30"/>
      <c r="AC66" s="29"/>
      <c r="AD66" s="30"/>
    </row>
    <row r="67" spans="2:32" ht="12.75" customHeight="1" x14ac:dyDescent="0.2">
      <c r="B67" s="101" t="s">
        <v>59</v>
      </c>
      <c r="D67" s="61" t="s">
        <v>51</v>
      </c>
      <c r="E67" s="64"/>
      <c r="F67" s="63"/>
      <c r="G67" s="26"/>
      <c r="H67" s="34"/>
      <c r="I67" s="30"/>
      <c r="J67" s="30">
        <v>1.5</v>
      </c>
      <c r="K67" s="30">
        <f>IF(D67&lt;&gt;"",I63*J67/9,"")</f>
        <v>0.83333333333333337</v>
      </c>
      <c r="L67" s="30"/>
      <c r="M67" s="28">
        <f>(K67)</f>
        <v>0.83333333333333337</v>
      </c>
      <c r="N67" s="60"/>
      <c r="O67" s="28"/>
      <c r="P67" s="28"/>
      <c r="Q67" s="28"/>
      <c r="R67" s="28"/>
      <c r="S67" s="60"/>
      <c r="T67" s="28"/>
      <c r="U67" s="28"/>
      <c r="V67" s="28"/>
      <c r="W67" s="28"/>
      <c r="X67" s="28"/>
      <c r="Y67" s="35"/>
      <c r="Z67" s="35"/>
      <c r="AA67" s="28"/>
      <c r="AB67" s="30"/>
      <c r="AC67" s="29"/>
      <c r="AD67" s="30"/>
    </row>
    <row r="68" spans="2:32" ht="12.75" customHeight="1" x14ac:dyDescent="0.2">
      <c r="B68" s="101" t="s">
        <v>59</v>
      </c>
      <c r="D68" s="31"/>
      <c r="E68" s="32"/>
      <c r="F68" s="31"/>
      <c r="G68" s="33"/>
      <c r="H68" s="34"/>
      <c r="I68" s="30"/>
      <c r="J68" s="30"/>
      <c r="K68" s="30"/>
      <c r="L68" s="30"/>
      <c r="M68" s="28"/>
      <c r="N68" s="28"/>
      <c r="O68" s="30"/>
      <c r="P68" s="28"/>
      <c r="Q68" s="28"/>
      <c r="R68" s="28"/>
      <c r="S68" s="28"/>
      <c r="T68" s="28"/>
      <c r="U68" s="28"/>
      <c r="V68" s="28"/>
      <c r="W68" s="30"/>
      <c r="X68" s="28"/>
      <c r="Y68" s="35"/>
      <c r="Z68" s="35"/>
      <c r="AA68" s="28"/>
      <c r="AB68" s="30"/>
      <c r="AC68" s="29"/>
      <c r="AD68" s="30"/>
    </row>
    <row r="69" spans="2:32" ht="12.75" customHeight="1" x14ac:dyDescent="0.2">
      <c r="B69" s="101" t="s">
        <v>59</v>
      </c>
      <c r="D69" s="98" t="s">
        <v>55</v>
      </c>
      <c r="E69" s="99"/>
      <c r="F69" s="100"/>
      <c r="G69" s="33"/>
      <c r="H69" s="34"/>
      <c r="I69" s="30"/>
      <c r="J69" s="30"/>
      <c r="K69" s="30"/>
      <c r="L69" s="30"/>
      <c r="M69" s="28"/>
      <c r="N69" s="60"/>
      <c r="O69" s="28"/>
      <c r="P69" s="28"/>
      <c r="Q69" s="28"/>
      <c r="R69" s="28"/>
      <c r="S69" s="60"/>
      <c r="T69" s="28"/>
      <c r="U69" s="28"/>
      <c r="V69" s="28"/>
      <c r="W69" s="30"/>
      <c r="X69" s="28"/>
      <c r="Y69" s="35"/>
      <c r="Z69" s="35"/>
      <c r="AA69" s="28"/>
      <c r="AB69" s="30"/>
      <c r="AC69" s="29"/>
      <c r="AD69" s="30"/>
    </row>
    <row r="70" spans="2:32" ht="12.75" customHeight="1" x14ac:dyDescent="0.2">
      <c r="B70" s="101" t="s">
        <v>59</v>
      </c>
      <c r="D70" s="24">
        <v>5164</v>
      </c>
      <c r="E70" s="32" t="s">
        <v>1</v>
      </c>
      <c r="F70" s="24">
        <v>5200</v>
      </c>
      <c r="G70" s="26"/>
      <c r="H70" s="34" t="s">
        <v>40</v>
      </c>
      <c r="I70" s="30">
        <f t="shared" ref="I70" si="10">IF(D70&lt;&gt;"",F70-D70,"")</f>
        <v>36</v>
      </c>
      <c r="J70" s="30">
        <v>10</v>
      </c>
      <c r="K70" s="30">
        <f>IF(D70&lt;&gt;"",I70*J70/9,"")</f>
        <v>40</v>
      </c>
      <c r="L70" s="30"/>
      <c r="M70" s="28"/>
      <c r="N70" s="60">
        <f>K70</f>
        <v>40</v>
      </c>
      <c r="O70" s="28"/>
      <c r="P70" s="28"/>
      <c r="Q70" s="28"/>
      <c r="R70" s="28"/>
      <c r="S70" s="60">
        <f>(K70*$AI$22)+K70*$AI$23</f>
        <v>5.6000000000000005</v>
      </c>
      <c r="T70" s="28"/>
      <c r="U70" s="28">
        <f>K70*($U$13/12/3)</f>
        <v>1.3888888888888888</v>
      </c>
      <c r="V70" s="28">
        <f>K70*($V$13/12/3)</f>
        <v>1.9444444444444444</v>
      </c>
      <c r="W70" s="28"/>
      <c r="X70" s="28"/>
      <c r="Y70" s="35"/>
      <c r="Z70" s="35"/>
      <c r="AA70" s="28"/>
      <c r="AB70" s="30"/>
      <c r="AC70" s="29"/>
      <c r="AD70" s="30"/>
    </row>
    <row r="71" spans="2:32" ht="12.75" customHeight="1" x14ac:dyDescent="0.2">
      <c r="B71" s="101" t="s">
        <v>59</v>
      </c>
      <c r="D71" s="24">
        <v>5164</v>
      </c>
      <c r="E71" s="32" t="s">
        <v>1</v>
      </c>
      <c r="F71" s="24">
        <v>5200</v>
      </c>
      <c r="G71" s="26"/>
      <c r="H71" s="34" t="s">
        <v>39</v>
      </c>
      <c r="I71" s="30">
        <f t="shared" ref="I71:I72" si="11">IF(D71&lt;&gt;"",F71-D71,"")</f>
        <v>36</v>
      </c>
      <c r="J71" s="30">
        <v>10</v>
      </c>
      <c r="K71" s="30">
        <f>IF(D71&lt;&gt;"",I71*J71/9,"")</f>
        <v>40</v>
      </c>
      <c r="L71" s="30"/>
      <c r="M71" s="28"/>
      <c r="N71" s="60">
        <f t="shared" ref="N71:N73" si="12">K71</f>
        <v>40</v>
      </c>
      <c r="O71" s="28"/>
      <c r="P71" s="28"/>
      <c r="Q71" s="28"/>
      <c r="R71" s="28"/>
      <c r="S71" s="60">
        <f t="shared" ref="S71:S73" si="13">(K71*$AI$22)+K71*$AI$23</f>
        <v>5.6000000000000005</v>
      </c>
      <c r="T71" s="28"/>
      <c r="U71" s="28">
        <f>K71*($U$13/12/3)</f>
        <v>1.3888888888888888</v>
      </c>
      <c r="V71" s="28">
        <f>K71*($V$13/12/3)</f>
        <v>1.9444444444444444</v>
      </c>
      <c r="W71" s="28"/>
      <c r="X71" s="28"/>
      <c r="Y71" s="35"/>
      <c r="Z71" s="35"/>
      <c r="AA71" s="28"/>
      <c r="AB71" s="30"/>
      <c r="AC71" s="29"/>
      <c r="AD71" s="30"/>
    </row>
    <row r="72" spans="2:32" ht="12.75" customHeight="1" x14ac:dyDescent="0.2">
      <c r="B72" s="101" t="s">
        <v>59</v>
      </c>
      <c r="D72" s="24">
        <v>5353</v>
      </c>
      <c r="E72" s="32" t="s">
        <v>1</v>
      </c>
      <c r="F72" s="24">
        <v>5365</v>
      </c>
      <c r="G72" s="26"/>
      <c r="H72" s="34" t="s">
        <v>40</v>
      </c>
      <c r="I72" s="30">
        <f t="shared" si="11"/>
        <v>12</v>
      </c>
      <c r="J72" s="30">
        <v>10</v>
      </c>
      <c r="K72" s="30">
        <f>IF(D72&lt;&gt;"",I72*J72/9,"")</f>
        <v>13.333333333333334</v>
      </c>
      <c r="L72" s="30"/>
      <c r="M72" s="28"/>
      <c r="N72" s="60">
        <f t="shared" si="12"/>
        <v>13.333333333333334</v>
      </c>
      <c r="O72" s="28"/>
      <c r="P72" s="28"/>
      <c r="Q72" s="28"/>
      <c r="R72" s="28"/>
      <c r="S72" s="60">
        <f t="shared" si="13"/>
        <v>1.8666666666666669</v>
      </c>
      <c r="T72" s="28"/>
      <c r="U72" s="28">
        <f>K72*($U$13/12/3)</f>
        <v>0.46296296296296302</v>
      </c>
      <c r="V72" s="28">
        <f>K72*($V$13/12/3)</f>
        <v>0.64814814814814814</v>
      </c>
      <c r="W72" s="30"/>
      <c r="X72" s="28"/>
      <c r="Y72" s="35"/>
      <c r="Z72" s="35"/>
      <c r="AA72" s="28"/>
      <c r="AB72" s="30"/>
      <c r="AC72" s="29"/>
      <c r="AD72" s="30"/>
    </row>
    <row r="73" spans="2:32" ht="12.75" customHeight="1" x14ac:dyDescent="0.2">
      <c r="B73" s="101" t="s">
        <v>59</v>
      </c>
      <c r="D73" s="24">
        <v>5353</v>
      </c>
      <c r="E73" s="32" t="s">
        <v>1</v>
      </c>
      <c r="F73" s="24">
        <v>5365</v>
      </c>
      <c r="G73" s="26"/>
      <c r="H73" s="34" t="s">
        <v>39</v>
      </c>
      <c r="I73" s="30">
        <f t="shared" ref="I73" si="14">IF(D73&lt;&gt;"",F73-D73,"")</f>
        <v>12</v>
      </c>
      <c r="J73" s="30">
        <v>10</v>
      </c>
      <c r="K73" s="30">
        <f>IF(D73&lt;&gt;"",I73*J73/9,"")</f>
        <v>13.333333333333334</v>
      </c>
      <c r="L73" s="30"/>
      <c r="M73" s="28"/>
      <c r="N73" s="60">
        <f t="shared" si="12"/>
        <v>13.333333333333334</v>
      </c>
      <c r="O73" s="28"/>
      <c r="P73" s="28"/>
      <c r="Q73" s="28"/>
      <c r="R73" s="28"/>
      <c r="S73" s="60">
        <f t="shared" si="13"/>
        <v>1.8666666666666669</v>
      </c>
      <c r="T73" s="28"/>
      <c r="U73" s="28">
        <f>K73*($U$13/12/3)</f>
        <v>0.46296296296296302</v>
      </c>
      <c r="V73" s="28">
        <f>K73*($V$13/12/3)</f>
        <v>0.64814814814814814</v>
      </c>
      <c r="W73" s="30"/>
      <c r="X73" s="28"/>
      <c r="Y73" s="35"/>
      <c r="Z73" s="35"/>
      <c r="AA73" s="28"/>
      <c r="AB73" s="30"/>
      <c r="AC73" s="29"/>
      <c r="AD73" s="30"/>
    </row>
    <row r="74" spans="2:32" ht="12.75" customHeight="1" x14ac:dyDescent="0.2">
      <c r="B74" s="55"/>
      <c r="D74" s="31"/>
      <c r="E74" s="32"/>
      <c r="F74" s="31"/>
      <c r="G74" s="33"/>
      <c r="H74" s="34"/>
      <c r="I74" s="30"/>
      <c r="J74" s="30"/>
      <c r="K74" s="30"/>
      <c r="L74" s="30"/>
      <c r="M74" s="28"/>
      <c r="N74" s="28"/>
      <c r="O74" s="30"/>
      <c r="P74" s="28"/>
      <c r="Q74" s="28"/>
      <c r="R74" s="28"/>
      <c r="S74" s="28"/>
      <c r="T74" s="28"/>
      <c r="U74" s="28"/>
      <c r="V74" s="28"/>
      <c r="W74" s="28"/>
      <c r="X74" s="28"/>
      <c r="Y74" s="35"/>
      <c r="Z74" s="35"/>
      <c r="AA74" s="28"/>
      <c r="AB74" s="30"/>
      <c r="AC74" s="29"/>
      <c r="AD74" s="30"/>
    </row>
    <row r="75" spans="2:32" ht="12.75" customHeight="1" x14ac:dyDescent="0.2">
      <c r="B75" s="55"/>
      <c r="D75" s="31"/>
      <c r="E75" s="32"/>
      <c r="F75" s="31"/>
      <c r="G75" s="33"/>
      <c r="H75" s="34"/>
      <c r="I75" s="30"/>
      <c r="J75" s="30"/>
      <c r="K75" s="30"/>
      <c r="L75" s="30"/>
      <c r="M75" s="28"/>
      <c r="N75" s="28"/>
      <c r="O75" s="30"/>
      <c r="P75" s="28"/>
      <c r="Q75" s="28"/>
      <c r="R75" s="28"/>
      <c r="S75" s="28"/>
      <c r="T75" s="28"/>
      <c r="U75" s="28"/>
      <c r="V75" s="28"/>
      <c r="W75" s="30"/>
      <c r="X75" s="28"/>
      <c r="Y75" s="35"/>
      <c r="Z75" s="35"/>
      <c r="AA75" s="28"/>
      <c r="AB75" s="30"/>
      <c r="AC75" s="29"/>
      <c r="AD75" s="30"/>
    </row>
    <row r="76" spans="2:32" ht="12.75" customHeight="1" x14ac:dyDescent="0.2">
      <c r="B76" s="55"/>
      <c r="D76" s="31"/>
      <c r="E76" s="32"/>
      <c r="F76" s="31"/>
      <c r="G76" s="33"/>
      <c r="H76" s="34"/>
      <c r="I76" s="30"/>
      <c r="J76" s="30"/>
      <c r="K76" s="30"/>
      <c r="L76" s="30"/>
      <c r="M76" s="28"/>
      <c r="N76" s="28"/>
      <c r="O76" s="30"/>
      <c r="P76" s="28"/>
      <c r="Q76" s="28"/>
      <c r="R76" s="28"/>
      <c r="S76" s="28"/>
      <c r="T76" s="28"/>
      <c r="U76" s="28"/>
      <c r="V76" s="28"/>
      <c r="W76" s="30"/>
      <c r="X76" s="28"/>
      <c r="Y76" s="35"/>
      <c r="Z76" s="35"/>
      <c r="AA76" s="28"/>
      <c r="AB76" s="30"/>
      <c r="AC76" s="29"/>
      <c r="AD76" s="30"/>
    </row>
    <row r="77" spans="2:32" ht="12.75" customHeight="1" x14ac:dyDescent="0.2">
      <c r="B77" s="55"/>
      <c r="D77" s="31"/>
      <c r="E77" s="32"/>
      <c r="F77" s="31"/>
      <c r="G77" s="33"/>
      <c r="H77" s="34"/>
      <c r="I77" s="30"/>
      <c r="J77" s="30"/>
      <c r="K77" s="30"/>
      <c r="L77" s="30"/>
      <c r="M77" s="28"/>
      <c r="N77" s="28"/>
      <c r="O77" s="30"/>
      <c r="P77" s="28"/>
      <c r="Q77" s="28"/>
      <c r="R77" s="28"/>
      <c r="S77" s="28"/>
      <c r="T77" s="28"/>
      <c r="U77" s="28"/>
      <c r="V77" s="28"/>
      <c r="W77" s="30"/>
      <c r="X77" s="28"/>
      <c r="Y77" s="35"/>
      <c r="Z77" s="35"/>
      <c r="AA77" s="28"/>
      <c r="AB77" s="30"/>
      <c r="AC77" s="29"/>
      <c r="AD77" s="30"/>
    </row>
    <row r="78" spans="2:32" ht="12.75" customHeight="1" x14ac:dyDescent="0.2">
      <c r="B78" s="55"/>
      <c r="D78" s="31"/>
      <c r="E78" s="32"/>
      <c r="F78" s="31"/>
      <c r="G78" s="33"/>
      <c r="H78" s="34"/>
      <c r="I78" s="30"/>
      <c r="J78" s="30"/>
      <c r="K78" s="30"/>
      <c r="L78" s="30"/>
      <c r="M78" s="28"/>
      <c r="N78" s="28"/>
      <c r="O78" s="30"/>
      <c r="P78" s="28"/>
      <c r="Q78" s="28"/>
      <c r="R78" s="28"/>
      <c r="S78" s="28"/>
      <c r="T78" s="28"/>
      <c r="U78" s="28"/>
      <c r="V78" s="28"/>
      <c r="W78" s="30"/>
      <c r="X78" s="28"/>
      <c r="Y78" s="35"/>
      <c r="Z78" s="28"/>
      <c r="AA78" s="28"/>
      <c r="AB78" s="30"/>
      <c r="AC78" s="29"/>
      <c r="AD78" s="30"/>
    </row>
    <row r="79" spans="2:32" ht="12.75" customHeight="1" x14ac:dyDescent="0.2">
      <c r="B79" s="55"/>
      <c r="D79" s="31"/>
      <c r="E79" s="32"/>
      <c r="F79" s="31"/>
      <c r="G79" s="33"/>
      <c r="H79" s="34"/>
      <c r="I79" s="30"/>
      <c r="J79" s="30"/>
      <c r="K79" s="30"/>
      <c r="L79" s="30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30"/>
      <c r="X79" s="28"/>
      <c r="Y79" s="35"/>
      <c r="Z79" s="28"/>
      <c r="AA79" s="28"/>
      <c r="AB79" s="30"/>
      <c r="AC79" s="29"/>
      <c r="AD79" s="30"/>
    </row>
    <row r="80" spans="2:32" ht="12.75" customHeight="1" x14ac:dyDescent="0.2">
      <c r="B80" s="55"/>
      <c r="D80" s="31"/>
      <c r="E80" s="32"/>
      <c r="F80" s="31"/>
      <c r="G80" s="33"/>
      <c r="H80" s="34"/>
      <c r="I80" s="30"/>
      <c r="J80" s="30"/>
      <c r="K80" s="30"/>
      <c r="L80" s="30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30"/>
      <c r="X80" s="28"/>
      <c r="Y80" s="35"/>
      <c r="Z80" s="28"/>
      <c r="AA80" s="28"/>
      <c r="AB80" s="30"/>
      <c r="AC80" s="29"/>
      <c r="AD80" s="30"/>
    </row>
    <row r="81" spans="2:30" ht="12.75" customHeight="1" x14ac:dyDescent="0.2">
      <c r="B81" s="55"/>
      <c r="D81" s="31"/>
      <c r="E81" s="32"/>
      <c r="F81" s="31"/>
      <c r="G81" s="33"/>
      <c r="H81" s="34"/>
      <c r="I81" s="30"/>
      <c r="J81" s="30"/>
      <c r="K81" s="30"/>
      <c r="L81" s="30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35"/>
      <c r="Z81" s="35"/>
      <c r="AA81" s="30"/>
      <c r="AB81" s="30"/>
      <c r="AC81" s="29"/>
      <c r="AD81" s="30"/>
    </row>
    <row r="82" spans="2:30" ht="12.75" customHeight="1" x14ac:dyDescent="0.2">
      <c r="B82" s="55"/>
      <c r="D82" s="31"/>
      <c r="E82" s="32"/>
      <c r="F82" s="31"/>
      <c r="G82" s="33"/>
      <c r="H82" s="34"/>
      <c r="I82" s="30"/>
      <c r="J82" s="30"/>
      <c r="K82" s="30"/>
      <c r="L82" s="30"/>
      <c r="M82" s="28"/>
      <c r="N82" s="60"/>
      <c r="O82" s="28"/>
      <c r="P82" s="28"/>
      <c r="Q82" s="28"/>
      <c r="R82" s="28"/>
      <c r="S82" s="60"/>
      <c r="T82" s="28"/>
      <c r="U82" s="28"/>
      <c r="V82" s="28"/>
      <c r="W82" s="28"/>
      <c r="X82" s="28"/>
      <c r="Y82" s="35"/>
      <c r="Z82" s="35"/>
      <c r="AA82" s="30"/>
      <c r="AB82" s="30"/>
      <c r="AC82" s="29"/>
      <c r="AD82" s="30"/>
    </row>
    <row r="83" spans="2:30" ht="12.75" customHeight="1" x14ac:dyDescent="0.2">
      <c r="B83" s="55"/>
      <c r="D83" s="31"/>
      <c r="E83" s="32"/>
      <c r="F83" s="31"/>
      <c r="G83" s="33"/>
      <c r="H83" s="34"/>
      <c r="I83" s="30"/>
      <c r="J83" s="30"/>
      <c r="K83" s="30"/>
      <c r="L83" s="30"/>
      <c r="M83" s="28"/>
      <c r="N83" s="60"/>
      <c r="O83" s="28"/>
      <c r="P83" s="28"/>
      <c r="Q83" s="28"/>
      <c r="R83" s="28"/>
      <c r="S83" s="60"/>
      <c r="T83" s="28"/>
      <c r="U83" s="28"/>
      <c r="V83" s="28"/>
      <c r="W83" s="28"/>
      <c r="X83" s="28"/>
      <c r="Y83" s="35"/>
      <c r="Z83" s="35"/>
      <c r="AA83" s="30"/>
      <c r="AB83" s="30"/>
      <c r="AC83" s="29"/>
      <c r="AD83" s="30"/>
    </row>
    <row r="84" spans="2:30" ht="12.75" customHeight="1" x14ac:dyDescent="0.2">
      <c r="B84" s="55"/>
      <c r="D84" s="31"/>
      <c r="E84" s="32"/>
      <c r="F84" s="31"/>
      <c r="G84" s="33"/>
      <c r="H84" s="34"/>
      <c r="I84" s="30"/>
      <c r="J84" s="30"/>
      <c r="K84" s="30"/>
      <c r="L84" s="30"/>
      <c r="M84" s="28"/>
      <c r="N84" s="60"/>
      <c r="O84" s="28"/>
      <c r="P84" s="28"/>
      <c r="Q84" s="28"/>
      <c r="R84" s="28"/>
      <c r="S84" s="60"/>
      <c r="T84" s="28"/>
      <c r="U84" s="28"/>
      <c r="V84" s="28"/>
      <c r="W84" s="28"/>
      <c r="X84" s="30"/>
      <c r="Y84" s="35"/>
      <c r="Z84" s="35"/>
      <c r="AA84" s="30"/>
      <c r="AB84" s="30"/>
      <c r="AC84" s="29"/>
      <c r="AD84" s="30"/>
    </row>
    <row r="85" spans="2:30" ht="12.75" customHeight="1" x14ac:dyDescent="0.2">
      <c r="B85" s="55"/>
      <c r="D85" s="31"/>
      <c r="E85" s="32"/>
      <c r="F85" s="31"/>
      <c r="G85" s="33"/>
      <c r="H85" s="34"/>
      <c r="I85" s="30"/>
      <c r="J85" s="30"/>
      <c r="K85" s="30"/>
      <c r="L85" s="30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30"/>
      <c r="Y85" s="28"/>
      <c r="Z85" s="41"/>
      <c r="AA85" s="40"/>
      <c r="AB85" s="40"/>
      <c r="AC85" s="41"/>
      <c r="AD85" s="40"/>
    </row>
    <row r="86" spans="2:30" ht="12.75" customHeight="1" x14ac:dyDescent="0.2">
      <c r="B86" s="55"/>
      <c r="D86" s="31"/>
      <c r="E86" s="32"/>
      <c r="F86" s="31"/>
      <c r="G86" s="33"/>
      <c r="H86" s="34"/>
      <c r="I86" s="30"/>
      <c r="J86" s="30"/>
      <c r="K86" s="30"/>
      <c r="L86" s="30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30"/>
      <c r="Y86" s="28"/>
      <c r="Z86" s="41"/>
      <c r="AA86" s="40"/>
      <c r="AB86" s="40"/>
      <c r="AC86" s="41"/>
      <c r="AD86" s="40"/>
    </row>
    <row r="87" spans="2:30" ht="12.75" customHeight="1" x14ac:dyDescent="0.2">
      <c r="B87" s="55"/>
      <c r="D87" s="37"/>
      <c r="E87" s="38"/>
      <c r="F87" s="37"/>
      <c r="G87" s="39"/>
      <c r="H87" s="36"/>
      <c r="I87" s="40" t="str">
        <f t="shared" si="3"/>
        <v/>
      </c>
      <c r="J87" s="40"/>
      <c r="K87" s="40" t="str">
        <f t="shared" ref="K87:K88" si="15">IF(D87&lt;&gt;"",I87*J87/9,"")</f>
        <v/>
      </c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1"/>
      <c r="AA87" s="40"/>
      <c r="AB87" s="40"/>
      <c r="AC87" s="41"/>
      <c r="AD87" s="40"/>
    </row>
    <row r="88" spans="2:30" ht="12.75" customHeight="1" thickBot="1" x14ac:dyDescent="0.25">
      <c r="B88" s="56"/>
      <c r="D88" s="42"/>
      <c r="E88" s="38"/>
      <c r="F88" s="43"/>
      <c r="G88" s="39"/>
      <c r="H88" s="36"/>
      <c r="I88" s="38" t="str">
        <f t="shared" si="3"/>
        <v/>
      </c>
      <c r="J88" s="40"/>
      <c r="K88" s="40" t="str">
        <f t="shared" si="15"/>
        <v/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1"/>
      <c r="AA88" s="40"/>
      <c r="AB88" s="40"/>
      <c r="AC88" s="41"/>
      <c r="AD88" s="40"/>
    </row>
    <row r="89" spans="2:30" ht="12.75" customHeight="1" thickBot="1" x14ac:dyDescent="0.25">
      <c r="D89" s="77" t="s">
        <v>4</v>
      </c>
      <c r="E89" s="78"/>
      <c r="F89" s="78"/>
      <c r="G89" s="78"/>
      <c r="H89" s="78"/>
      <c r="I89" s="78"/>
      <c r="J89" s="78"/>
      <c r="K89" s="78"/>
      <c r="L89" s="79"/>
      <c r="M89" s="44">
        <f t="shared" ref="M89:AD89" si="16">IF(M10="","",IF(M27="","",IF(SUM(M28:M88)&lt;&gt;0,SUM(M28:M88),"")))</f>
        <v>608.91111111111115</v>
      </c>
      <c r="N89" s="44">
        <f t="shared" si="16"/>
        <v>106.66666666666666</v>
      </c>
      <c r="O89" s="44">
        <f t="shared" si="16"/>
        <v>164.76163580246913</v>
      </c>
      <c r="P89" s="44">
        <f t="shared" si="16"/>
        <v>105.29296296296295</v>
      </c>
      <c r="Q89" s="44" t="str">
        <f t="shared" si="16"/>
        <v/>
      </c>
      <c r="R89" s="44" t="str">
        <f t="shared" si="16"/>
        <v/>
      </c>
      <c r="S89" s="44">
        <f t="shared" si="16"/>
        <v>106.03863333333329</v>
      </c>
      <c r="T89" s="44" t="str">
        <f t="shared" si="16"/>
        <v/>
      </c>
      <c r="U89" s="44">
        <f t="shared" si="16"/>
        <v>22.77469135802469</v>
      </c>
      <c r="V89" s="44">
        <f t="shared" si="16"/>
        <v>31.884567901234572</v>
      </c>
      <c r="W89" s="44" t="str">
        <f t="shared" si="16"/>
        <v/>
      </c>
      <c r="X89" s="44" t="str">
        <f t="shared" si="16"/>
        <v/>
      </c>
      <c r="Y89" s="44" t="str">
        <f t="shared" si="16"/>
        <v/>
      </c>
      <c r="Z89" s="44" t="str">
        <f t="shared" si="16"/>
        <v/>
      </c>
      <c r="AA89" s="44" t="str">
        <f t="shared" si="16"/>
        <v/>
      </c>
      <c r="AB89" s="44" t="str">
        <f t="shared" si="16"/>
        <v/>
      </c>
      <c r="AC89" s="44" t="str">
        <f t="shared" si="16"/>
        <v/>
      </c>
      <c r="AD89" s="44" t="str">
        <f t="shared" si="16"/>
        <v/>
      </c>
    </row>
    <row r="90" spans="2:30" ht="12.75" customHeight="1" x14ac:dyDescent="0.2">
      <c r="B90" s="6" t="s">
        <v>19</v>
      </c>
      <c r="D90" s="74" t="s">
        <v>5</v>
      </c>
      <c r="E90" s="75"/>
      <c r="F90" s="75"/>
      <c r="G90" s="75"/>
      <c r="H90" s="75"/>
      <c r="I90" s="75"/>
      <c r="J90" s="75"/>
      <c r="K90" s="75"/>
      <c r="L90" s="76"/>
      <c r="M90" s="45">
        <f t="shared" ref="M90:AD90" si="17">IF(M10="","",IF(M27="",IF(SUM(COUNTIF(M28:M88,"LS")+COUNTIF(M28:M88,"LUMP"))&gt;0,"LS",""),IF(M89&lt;&gt;"",ROUNDUP(M89,0),"")))</f>
        <v>609</v>
      </c>
      <c r="N90" s="45">
        <f t="shared" si="17"/>
        <v>107</v>
      </c>
      <c r="O90" s="45">
        <f t="shared" si="17"/>
        <v>165</v>
      </c>
      <c r="P90" s="45">
        <f t="shared" si="17"/>
        <v>106</v>
      </c>
      <c r="Q90" s="45" t="str">
        <f t="shared" si="17"/>
        <v/>
      </c>
      <c r="R90" s="45" t="str">
        <f t="shared" si="17"/>
        <v/>
      </c>
      <c r="S90" s="45">
        <f t="shared" si="17"/>
        <v>107</v>
      </c>
      <c r="T90" s="45" t="str">
        <f t="shared" si="17"/>
        <v/>
      </c>
      <c r="U90" s="45">
        <f t="shared" si="17"/>
        <v>23</v>
      </c>
      <c r="V90" s="45">
        <f t="shared" si="17"/>
        <v>32</v>
      </c>
      <c r="W90" s="45" t="str">
        <f t="shared" si="17"/>
        <v/>
      </c>
      <c r="X90" s="45" t="str">
        <f t="shared" si="17"/>
        <v/>
      </c>
      <c r="Y90" s="45" t="str">
        <f t="shared" si="17"/>
        <v/>
      </c>
      <c r="Z90" s="45" t="str">
        <f t="shared" si="17"/>
        <v/>
      </c>
      <c r="AA90" s="45" t="str">
        <f t="shared" si="17"/>
        <v/>
      </c>
      <c r="AB90" s="45" t="str">
        <f t="shared" si="17"/>
        <v/>
      </c>
      <c r="AC90" s="45" t="str">
        <f t="shared" si="17"/>
        <v/>
      </c>
      <c r="AD90" s="45" t="str">
        <f t="shared" si="17"/>
        <v/>
      </c>
    </row>
    <row r="91" spans="2:30" ht="12.75" customHeight="1" thickBot="1" x14ac:dyDescent="0.25"/>
    <row r="92" spans="2:30" ht="12.75" customHeight="1" thickBot="1" x14ac:dyDescent="0.25">
      <c r="B92" s="52" t="s">
        <v>17</v>
      </c>
      <c r="D92" s="80">
        <f>D9+1</f>
        <v>2</v>
      </c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</row>
    <row r="93" spans="2:30" ht="12.75" customHeight="1" thickBot="1" x14ac:dyDescent="0.25">
      <c r="B93" s="53">
        <v>2</v>
      </c>
      <c r="D93" s="12"/>
      <c r="E93" s="12"/>
      <c r="F93" s="12"/>
      <c r="G93" s="12"/>
      <c r="H93" s="12"/>
      <c r="I93" s="13"/>
      <c r="J93" s="13"/>
      <c r="K93" s="13"/>
      <c r="L93" s="14" t="s">
        <v>15</v>
      </c>
      <c r="M93" s="58" t="s">
        <v>31</v>
      </c>
      <c r="N93" s="59" t="s">
        <v>47</v>
      </c>
      <c r="O93" s="58" t="s">
        <v>33</v>
      </c>
      <c r="P93" s="58" t="s">
        <v>32</v>
      </c>
      <c r="Q93" s="58" t="s">
        <v>32</v>
      </c>
      <c r="R93" s="51"/>
      <c r="S93" s="58" t="s">
        <v>34</v>
      </c>
      <c r="T93" s="51"/>
      <c r="U93" s="51" t="s">
        <v>35</v>
      </c>
      <c r="V93" s="58" t="s">
        <v>36</v>
      </c>
      <c r="W93" s="51"/>
      <c r="X93" s="58" t="s">
        <v>37</v>
      </c>
      <c r="Y93" s="51"/>
      <c r="Z93" s="51"/>
      <c r="AA93" s="51"/>
      <c r="AB93" s="51"/>
      <c r="AC93" s="51"/>
      <c r="AD93" s="51"/>
    </row>
    <row r="94" spans="2:30" ht="12.75" customHeight="1" x14ac:dyDescent="0.2">
      <c r="D94" s="12"/>
      <c r="E94" s="12"/>
      <c r="F94" s="12"/>
      <c r="G94" s="12"/>
      <c r="H94" s="12"/>
      <c r="I94" s="13"/>
      <c r="J94" s="13"/>
      <c r="K94" s="13"/>
      <c r="L94" s="14" t="s">
        <v>16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</row>
    <row r="95" spans="2:30" ht="12.75" customHeight="1" x14ac:dyDescent="0.2">
      <c r="D95" s="17"/>
      <c r="E95" s="17"/>
      <c r="F95" s="1"/>
      <c r="G95" s="18"/>
      <c r="H95" s="13"/>
      <c r="I95" s="12"/>
      <c r="J95" s="13"/>
      <c r="K95" s="13"/>
      <c r="L95" s="14" t="s">
        <v>7</v>
      </c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2:30" ht="12.75" customHeight="1" thickBot="1" x14ac:dyDescent="0.25">
      <c r="D96" s="17"/>
      <c r="E96" s="17"/>
      <c r="F96" s="1"/>
      <c r="G96" s="18"/>
      <c r="H96" s="13"/>
      <c r="I96" s="12"/>
      <c r="J96" s="13"/>
      <c r="K96" s="13"/>
      <c r="L96" s="14" t="s">
        <v>8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</row>
    <row r="97" spans="2:30" ht="12.75" customHeight="1" x14ac:dyDescent="0.2">
      <c r="B97" s="65" t="s">
        <v>18</v>
      </c>
      <c r="D97" s="81" t="s">
        <v>2</v>
      </c>
      <c r="E97" s="82"/>
      <c r="F97" s="83"/>
      <c r="G97" s="87" t="s">
        <v>9</v>
      </c>
      <c r="H97" s="71" t="s">
        <v>0</v>
      </c>
      <c r="I97" s="71" t="s">
        <v>10</v>
      </c>
      <c r="J97" s="71" t="s">
        <v>30</v>
      </c>
      <c r="K97" s="71" t="s">
        <v>29</v>
      </c>
      <c r="L97" s="71" t="s">
        <v>3</v>
      </c>
      <c r="M97" s="20" t="str">
        <f t="shared" ref="M97:AD97" si="18">IF(OR(TRIM(M93)=0,TRIM(M93)=""),"",IF(IFERROR(TRIM(INDEX(QryItemNamed,MATCH(TRIM(M93),ITEM,0),2)),"")="Y","SPECIAL",LEFT(IFERROR(TRIM(INDEX(ITEM,MATCH(TRIM(M93),ITEM,0))),""),3)))</f>
        <v>204</v>
      </c>
      <c r="N97" s="20" t="str">
        <f t="shared" si="18"/>
        <v>254</v>
      </c>
      <c r="O97" s="20" t="str">
        <f t="shared" si="18"/>
        <v>301</v>
      </c>
      <c r="P97" s="20" t="str">
        <f t="shared" si="18"/>
        <v>304</v>
      </c>
      <c r="Q97" s="20" t="str">
        <f t="shared" si="18"/>
        <v>304</v>
      </c>
      <c r="R97" s="20" t="str">
        <f t="shared" si="18"/>
        <v/>
      </c>
      <c r="S97" s="20" t="str">
        <f t="shared" si="18"/>
        <v>407</v>
      </c>
      <c r="T97" s="20" t="str">
        <f t="shared" si="18"/>
        <v/>
      </c>
      <c r="U97" s="20" t="str">
        <f t="shared" si="18"/>
        <v>442</v>
      </c>
      <c r="V97" s="20" t="str">
        <f t="shared" si="18"/>
        <v>442</v>
      </c>
      <c r="W97" s="20" t="str">
        <f t="shared" si="18"/>
        <v/>
      </c>
      <c r="X97" s="20" t="str">
        <f t="shared" si="18"/>
        <v>526</v>
      </c>
      <c r="Y97" s="20" t="str">
        <f t="shared" si="18"/>
        <v/>
      </c>
      <c r="Z97" s="20" t="str">
        <f t="shared" si="18"/>
        <v/>
      </c>
      <c r="AA97" s="20" t="str">
        <f t="shared" si="18"/>
        <v/>
      </c>
      <c r="AB97" s="20" t="str">
        <f t="shared" si="18"/>
        <v/>
      </c>
      <c r="AC97" s="20" t="str">
        <f t="shared" si="18"/>
        <v/>
      </c>
      <c r="AD97" s="20" t="str">
        <f t="shared" si="18"/>
        <v/>
      </c>
    </row>
    <row r="98" spans="2:30" ht="12.75" customHeight="1" x14ac:dyDescent="0.2">
      <c r="B98" s="66"/>
      <c r="D98" s="84"/>
      <c r="E98" s="85"/>
      <c r="F98" s="86"/>
      <c r="G98" s="88"/>
      <c r="H98" s="72"/>
      <c r="I98" s="72"/>
      <c r="J98" s="72"/>
      <c r="K98" s="72"/>
      <c r="L98" s="72"/>
      <c r="M98" s="68" t="str">
        <f t="shared" ref="M98:AD98" si="19">IF(OR(TRIM(M93)=0,TRIM(M93)=""),IF(M94="","",M94),IF(IFERROR(TRIM(INDEX(QryItemNamed,MATCH(TRIM(M93),ITEM,0),2)),"")="Y",TRIM(RIGHT(IFERROR(TRIM(INDEX(QryItemNamed,MATCH(TRIM(M93),ITEM,0),4)),"123456789012"),LEN(IFERROR(TRIM(INDEX(QryItemNamed,MATCH(TRIM(M93),ITEM,0),4)),"123456789012"))-9))&amp;M94,IFERROR(TRIM(INDEX(QryItemNamed,MATCH(TRIM(M93),ITEM,0),4))&amp;M94,"ITEM CODE DOES NOT EXIST IN ITEM MASTER")))</f>
        <v>SUBGRADE COMPACTION</v>
      </c>
      <c r="N98" s="68" t="str">
        <f t="shared" si="19"/>
        <v>PAVEMENT PLANING, ASPHALT CONCRETE</v>
      </c>
      <c r="O98" s="68" t="str">
        <f t="shared" si="19"/>
        <v>ASPHALT CONCRETE BASE, PG64-22</v>
      </c>
      <c r="P98" s="68" t="str">
        <f t="shared" si="19"/>
        <v>AGGREGATE BASE</v>
      </c>
      <c r="Q98" s="68" t="str">
        <f t="shared" si="19"/>
        <v>AGGREGATE BASE</v>
      </c>
      <c r="R98" s="68" t="str">
        <f t="shared" si="19"/>
        <v/>
      </c>
      <c r="S98" s="68" t="str">
        <f t="shared" si="19"/>
        <v>TACK COAT</v>
      </c>
      <c r="T98" s="68" t="str">
        <f t="shared" si="19"/>
        <v/>
      </c>
      <c r="U98" s="68" t="str">
        <f t="shared" si="19"/>
        <v>ASPHALT CONCRETE SURFACE COURSE, 9.5 MM, TYPE A (446), AS PER PLAN</v>
      </c>
      <c r="V98" s="68" t="str">
        <f t="shared" si="19"/>
        <v>ASPHALT CONCRETE INTERMEDIATE COURSE, 19 MM, TYPE A (448), AS PER PLAN</v>
      </c>
      <c r="W98" s="68" t="str">
        <f t="shared" si="19"/>
        <v/>
      </c>
      <c r="X98" s="68" t="str">
        <f t="shared" si="19"/>
        <v>REINFORCED CONCRETE APPROACH SLABS (T=15")</v>
      </c>
      <c r="Y98" s="68" t="str">
        <f t="shared" si="19"/>
        <v/>
      </c>
      <c r="Z98" s="68" t="str">
        <f t="shared" si="19"/>
        <v/>
      </c>
      <c r="AA98" s="68" t="str">
        <f t="shared" si="19"/>
        <v/>
      </c>
      <c r="AB98" s="68" t="str">
        <f t="shared" si="19"/>
        <v/>
      </c>
      <c r="AC98" s="68" t="str">
        <f t="shared" si="19"/>
        <v/>
      </c>
      <c r="AD98" s="68" t="str">
        <f t="shared" si="19"/>
        <v/>
      </c>
    </row>
    <row r="99" spans="2:30" ht="12.75" customHeight="1" x14ac:dyDescent="0.2">
      <c r="B99" s="66"/>
      <c r="D99" s="84"/>
      <c r="E99" s="85"/>
      <c r="F99" s="86"/>
      <c r="G99" s="88"/>
      <c r="H99" s="72"/>
      <c r="I99" s="72"/>
      <c r="J99" s="72"/>
      <c r="K99" s="72"/>
      <c r="L99" s="72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</row>
    <row r="100" spans="2:30" ht="12.75" customHeight="1" x14ac:dyDescent="0.2">
      <c r="B100" s="66"/>
      <c r="D100" s="84"/>
      <c r="E100" s="85"/>
      <c r="F100" s="86"/>
      <c r="G100" s="88"/>
      <c r="H100" s="72"/>
      <c r="I100" s="72"/>
      <c r="J100" s="72"/>
      <c r="K100" s="72"/>
      <c r="L100" s="72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</row>
    <row r="101" spans="2:30" ht="12.75" customHeight="1" x14ac:dyDescent="0.2">
      <c r="B101" s="66"/>
      <c r="D101" s="84"/>
      <c r="E101" s="85"/>
      <c r="F101" s="86"/>
      <c r="G101" s="88"/>
      <c r="H101" s="72"/>
      <c r="I101" s="72"/>
      <c r="J101" s="72"/>
      <c r="K101" s="72"/>
      <c r="L101" s="72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</row>
    <row r="102" spans="2:30" ht="12.75" customHeight="1" x14ac:dyDescent="0.2">
      <c r="B102" s="66"/>
      <c r="D102" s="84"/>
      <c r="E102" s="85"/>
      <c r="F102" s="86"/>
      <c r="G102" s="88"/>
      <c r="H102" s="72"/>
      <c r="I102" s="72"/>
      <c r="J102" s="72"/>
      <c r="K102" s="72"/>
      <c r="L102" s="72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</row>
    <row r="103" spans="2:30" ht="12.75" customHeight="1" x14ac:dyDescent="0.2">
      <c r="B103" s="66"/>
      <c r="D103" s="84"/>
      <c r="E103" s="85"/>
      <c r="F103" s="86"/>
      <c r="G103" s="88"/>
      <c r="H103" s="72"/>
      <c r="I103" s="72"/>
      <c r="J103" s="72"/>
      <c r="K103" s="72"/>
      <c r="L103" s="72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</row>
    <row r="104" spans="2:30" ht="12.75" customHeight="1" x14ac:dyDescent="0.2">
      <c r="B104" s="66"/>
      <c r="D104" s="84"/>
      <c r="E104" s="85"/>
      <c r="F104" s="86"/>
      <c r="G104" s="88"/>
      <c r="H104" s="72"/>
      <c r="I104" s="72"/>
      <c r="J104" s="72"/>
      <c r="K104" s="72"/>
      <c r="L104" s="72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</row>
    <row r="105" spans="2:30" ht="12.75" customHeight="1" x14ac:dyDescent="0.2">
      <c r="B105" s="66"/>
      <c r="D105" s="84"/>
      <c r="E105" s="85"/>
      <c r="F105" s="86"/>
      <c r="G105" s="88"/>
      <c r="H105" s="72"/>
      <c r="I105" s="72"/>
      <c r="J105" s="72"/>
      <c r="K105" s="72"/>
      <c r="L105" s="72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</row>
    <row r="106" spans="2:30" ht="12.75" customHeight="1" x14ac:dyDescent="0.2">
      <c r="B106" s="66"/>
      <c r="D106" s="84"/>
      <c r="E106" s="85"/>
      <c r="F106" s="86"/>
      <c r="G106" s="88"/>
      <c r="H106" s="72"/>
      <c r="I106" s="72"/>
      <c r="J106" s="72"/>
      <c r="K106" s="72"/>
      <c r="L106" s="72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</row>
    <row r="107" spans="2:30" ht="12.75" customHeight="1" x14ac:dyDescent="0.2">
      <c r="B107" s="66"/>
      <c r="D107" s="84"/>
      <c r="E107" s="85"/>
      <c r="F107" s="86"/>
      <c r="G107" s="88"/>
      <c r="H107" s="72"/>
      <c r="I107" s="72"/>
      <c r="J107" s="72"/>
      <c r="K107" s="72"/>
      <c r="L107" s="72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</row>
    <row r="108" spans="2:30" ht="12.75" customHeight="1" x14ac:dyDescent="0.2">
      <c r="B108" s="66"/>
      <c r="D108" s="84"/>
      <c r="E108" s="85"/>
      <c r="F108" s="86"/>
      <c r="G108" s="88"/>
      <c r="H108" s="72"/>
      <c r="I108" s="72"/>
      <c r="J108" s="72"/>
      <c r="K108" s="72"/>
      <c r="L108" s="72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</row>
    <row r="109" spans="2:30" ht="12.75" customHeight="1" x14ac:dyDescent="0.2">
      <c r="B109" s="66"/>
      <c r="D109" s="84"/>
      <c r="E109" s="85"/>
      <c r="F109" s="86"/>
      <c r="G109" s="88"/>
      <c r="H109" s="72"/>
      <c r="I109" s="72"/>
      <c r="J109" s="72"/>
      <c r="K109" s="72"/>
      <c r="L109" s="72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</row>
    <row r="110" spans="2:30" ht="12.75" customHeight="1" thickBot="1" x14ac:dyDescent="0.25">
      <c r="B110" s="67"/>
      <c r="D110" s="73"/>
      <c r="E110" s="73"/>
      <c r="F110" s="73"/>
      <c r="G110" s="21"/>
      <c r="H110" s="22"/>
      <c r="I110" s="23" t="s">
        <v>6</v>
      </c>
      <c r="J110" s="23" t="s">
        <v>6</v>
      </c>
      <c r="K110" s="23" t="s">
        <v>28</v>
      </c>
      <c r="L110" s="23" t="s">
        <v>28</v>
      </c>
      <c r="M110" s="23" t="str">
        <f t="shared" ref="M110:AD110" si="20">IF(OR(TRIM(M93)=0,TRIM(M93)=""),"",IF(IFERROR(TRIM(INDEX(QryItemNamed,MATCH(TRIM(M93),ITEM,0),3)),"")="LS","",IFERROR(TRIM(INDEX(QryItemNamed,MATCH(TRIM(M93),ITEM,0),3)),"")))</f>
        <v>SY</v>
      </c>
      <c r="N110" s="23" t="str">
        <f t="shared" si="20"/>
        <v>SY</v>
      </c>
      <c r="O110" s="23" t="str">
        <f t="shared" si="20"/>
        <v>CY</v>
      </c>
      <c r="P110" s="23" t="str">
        <f t="shared" si="20"/>
        <v>CY</v>
      </c>
      <c r="Q110" s="23" t="str">
        <f t="shared" si="20"/>
        <v>CY</v>
      </c>
      <c r="R110" s="23" t="str">
        <f t="shared" si="20"/>
        <v/>
      </c>
      <c r="S110" s="23" t="str">
        <f t="shared" si="20"/>
        <v>GAL</v>
      </c>
      <c r="T110" s="23" t="str">
        <f t="shared" si="20"/>
        <v/>
      </c>
      <c r="U110" s="23" t="str">
        <f t="shared" si="20"/>
        <v>CY</v>
      </c>
      <c r="V110" s="23" t="str">
        <f t="shared" si="20"/>
        <v>CY</v>
      </c>
      <c r="W110" s="23" t="str">
        <f t="shared" si="20"/>
        <v/>
      </c>
      <c r="X110" s="23" t="str">
        <f t="shared" si="20"/>
        <v>SY</v>
      </c>
      <c r="Y110" s="23" t="str">
        <f t="shared" si="20"/>
        <v/>
      </c>
      <c r="Z110" s="23" t="str">
        <f t="shared" si="20"/>
        <v/>
      </c>
      <c r="AA110" s="23" t="str">
        <f t="shared" si="20"/>
        <v/>
      </c>
      <c r="AB110" s="23" t="str">
        <f t="shared" si="20"/>
        <v/>
      </c>
      <c r="AC110" s="23" t="str">
        <f t="shared" si="20"/>
        <v/>
      </c>
      <c r="AD110" s="23" t="str">
        <f t="shared" si="20"/>
        <v/>
      </c>
    </row>
    <row r="111" spans="2:30" ht="12.75" customHeight="1" x14ac:dyDescent="0.2">
      <c r="B111" s="54"/>
      <c r="D111" s="92" t="s">
        <v>45</v>
      </c>
      <c r="E111" s="93"/>
      <c r="F111" s="94"/>
      <c r="G111" s="26"/>
      <c r="H111" s="27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9"/>
      <c r="AD111" s="28"/>
    </row>
    <row r="112" spans="2:30" ht="12.75" customHeight="1" x14ac:dyDescent="0.2">
      <c r="B112" s="54"/>
      <c r="D112" s="98" t="s">
        <v>57</v>
      </c>
      <c r="E112" s="99"/>
      <c r="F112" s="100"/>
      <c r="G112" s="26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9"/>
      <c r="Z112" s="28"/>
      <c r="AA112" s="28"/>
      <c r="AB112" s="28"/>
      <c r="AC112" s="29"/>
      <c r="AD112" s="28"/>
    </row>
    <row r="113" spans="2:30" ht="12.75" customHeight="1" x14ac:dyDescent="0.2">
      <c r="B113" s="101" t="s">
        <v>60</v>
      </c>
      <c r="D113" s="31">
        <v>1046.55</v>
      </c>
      <c r="E113" s="32" t="s">
        <v>1</v>
      </c>
      <c r="F113" s="31">
        <v>1096.94</v>
      </c>
      <c r="G113" s="33"/>
      <c r="H113" s="34" t="s">
        <v>40</v>
      </c>
      <c r="I113" s="30">
        <f t="shared" ref="I113:I120" si="21">IF(D113&lt;&gt;"",F113-D113,"")</f>
        <v>50.3900000000001</v>
      </c>
      <c r="J113" s="30">
        <v>3.1</v>
      </c>
      <c r="K113" s="30">
        <f t="shared" ref="K113:K120" si="22">IF(D113&lt;&gt;"",I113*J113/9,"")</f>
        <v>17.356555555555591</v>
      </c>
      <c r="L113" s="30"/>
      <c r="M113" s="28"/>
      <c r="N113" s="28"/>
      <c r="O113" s="30"/>
      <c r="P113" s="28"/>
      <c r="Q113" s="28">
        <f>K113*($Q$13/12/3)</f>
        <v>3.8570123456790202</v>
      </c>
      <c r="R113" s="28"/>
      <c r="S113" s="28"/>
      <c r="T113" s="28"/>
      <c r="U113" s="28"/>
      <c r="V113" s="28"/>
      <c r="W113" s="30"/>
      <c r="X113" s="28"/>
      <c r="Y113" s="35"/>
      <c r="Z113" s="28"/>
      <c r="AA113" s="28"/>
      <c r="AB113" s="28"/>
      <c r="AC113" s="29"/>
      <c r="AD113" s="30"/>
    </row>
    <row r="114" spans="2:30" ht="12.75" customHeight="1" x14ac:dyDescent="0.2">
      <c r="B114" s="101" t="s">
        <v>60</v>
      </c>
      <c r="D114" s="31">
        <v>1046.71</v>
      </c>
      <c r="E114" s="32"/>
      <c r="F114" s="31">
        <v>1128.17</v>
      </c>
      <c r="G114" s="33"/>
      <c r="H114" s="34" t="s">
        <v>39</v>
      </c>
      <c r="I114" s="30">
        <f t="shared" si="21"/>
        <v>81.460000000000036</v>
      </c>
      <c r="J114" s="30">
        <v>2.2999999999999998</v>
      </c>
      <c r="K114" s="30">
        <f t="shared" si="22"/>
        <v>20.817555555555561</v>
      </c>
      <c r="L114" s="30"/>
      <c r="M114" s="28"/>
      <c r="N114" s="28"/>
      <c r="O114" s="30"/>
      <c r="P114" s="28"/>
      <c r="Q114" s="28">
        <f>K114*($Q$13/12/3)</f>
        <v>4.6261234567901246</v>
      </c>
      <c r="R114" s="28"/>
      <c r="S114" s="28"/>
      <c r="T114" s="28"/>
      <c r="U114" s="28"/>
      <c r="V114" s="28"/>
      <c r="W114" s="30"/>
      <c r="X114" s="28"/>
      <c r="Y114" s="35"/>
      <c r="Z114" s="28"/>
      <c r="AA114" s="28"/>
      <c r="AB114" s="30"/>
      <c r="AC114" s="29"/>
      <c r="AD114" s="30"/>
    </row>
    <row r="115" spans="2:30" ht="12.75" customHeight="1" x14ac:dyDescent="0.2">
      <c r="B115" s="101" t="s">
        <v>60</v>
      </c>
      <c r="D115" s="31">
        <v>1096.94</v>
      </c>
      <c r="E115" s="32"/>
      <c r="F115" s="31">
        <v>1175.83</v>
      </c>
      <c r="G115" s="33"/>
      <c r="H115" s="34" t="s">
        <v>40</v>
      </c>
      <c r="I115" s="30">
        <f t="shared" si="21"/>
        <v>78.889999999999873</v>
      </c>
      <c r="J115" s="30">
        <v>2</v>
      </c>
      <c r="K115" s="30">
        <f t="shared" si="22"/>
        <v>17.531111111111084</v>
      </c>
      <c r="L115" s="30"/>
      <c r="M115" s="28"/>
      <c r="N115" s="28"/>
      <c r="O115" s="30"/>
      <c r="P115" s="28"/>
      <c r="Q115" s="28">
        <f>K115*($Q$13/12/3)</f>
        <v>3.8958024691357962</v>
      </c>
      <c r="R115" s="28"/>
      <c r="S115" s="28"/>
      <c r="T115" s="28"/>
      <c r="U115" s="28"/>
      <c r="V115" s="28"/>
      <c r="W115" s="30"/>
      <c r="X115" s="28"/>
      <c r="Y115" s="35"/>
      <c r="Z115" s="28"/>
      <c r="AA115" s="28"/>
      <c r="AB115" s="30"/>
      <c r="AC115" s="29"/>
      <c r="AD115" s="30"/>
    </row>
    <row r="116" spans="2:30" ht="12.75" customHeight="1" x14ac:dyDescent="0.2">
      <c r="B116" s="101" t="s">
        <v>60</v>
      </c>
      <c r="D116" s="31">
        <v>1128.17</v>
      </c>
      <c r="E116" s="32"/>
      <c r="F116" s="31">
        <v>1182.1300000000001</v>
      </c>
      <c r="G116" s="33"/>
      <c r="H116" s="34" t="s">
        <v>39</v>
      </c>
      <c r="I116" s="30">
        <f t="shared" si="21"/>
        <v>53.960000000000036</v>
      </c>
      <c r="J116" s="30">
        <v>1.66</v>
      </c>
      <c r="K116" s="30">
        <f t="shared" si="22"/>
        <v>9.952622222222228</v>
      </c>
      <c r="L116" s="30"/>
      <c r="M116" s="28"/>
      <c r="N116" s="28"/>
      <c r="O116" s="30"/>
      <c r="P116" s="28"/>
      <c r="Q116" s="28">
        <f t="shared" ref="Q116:Q120" si="23">K116*($Q$13/12/3)</f>
        <v>2.2116938271604951</v>
      </c>
      <c r="R116" s="28"/>
      <c r="S116" s="28"/>
      <c r="T116" s="28"/>
      <c r="U116" s="28"/>
      <c r="V116" s="28"/>
      <c r="W116" s="30"/>
      <c r="X116" s="28"/>
      <c r="Y116" s="35"/>
      <c r="Z116" s="28"/>
      <c r="AA116" s="28"/>
      <c r="AB116" s="30"/>
      <c r="AC116" s="29"/>
      <c r="AD116" s="30"/>
    </row>
    <row r="117" spans="2:30" ht="12.75" customHeight="1" x14ac:dyDescent="0.2">
      <c r="B117" s="101" t="s">
        <v>60</v>
      </c>
      <c r="D117" s="31">
        <v>1307.3699999999999</v>
      </c>
      <c r="E117" s="32"/>
      <c r="F117" s="31">
        <v>1400.34</v>
      </c>
      <c r="G117" s="33"/>
      <c r="H117" s="34" t="s">
        <v>40</v>
      </c>
      <c r="I117" s="30">
        <f t="shared" si="21"/>
        <v>92.970000000000027</v>
      </c>
      <c r="J117" s="30">
        <v>1.95</v>
      </c>
      <c r="K117" s="30">
        <f t="shared" si="22"/>
        <v>20.143500000000003</v>
      </c>
      <c r="L117" s="30"/>
      <c r="M117" s="28"/>
      <c r="N117" s="28"/>
      <c r="O117" s="30"/>
      <c r="P117" s="28"/>
      <c r="Q117" s="28">
        <f t="shared" si="23"/>
        <v>4.4763333333333337</v>
      </c>
      <c r="R117" s="28"/>
      <c r="S117" s="28"/>
      <c r="T117" s="28"/>
      <c r="U117" s="28"/>
      <c r="V117" s="28"/>
      <c r="W117" s="30"/>
      <c r="X117" s="28"/>
      <c r="Y117" s="35"/>
      <c r="Z117" s="28"/>
      <c r="AA117" s="28"/>
      <c r="AB117" s="30"/>
      <c r="AC117" s="29"/>
      <c r="AD117" s="30"/>
    </row>
    <row r="118" spans="2:30" ht="12.75" customHeight="1" x14ac:dyDescent="0.2">
      <c r="B118" s="101" t="s">
        <v>60</v>
      </c>
      <c r="D118" s="31">
        <v>1313.66</v>
      </c>
      <c r="E118" s="32"/>
      <c r="F118" s="31">
        <v>1348.71</v>
      </c>
      <c r="G118" s="33"/>
      <c r="H118" s="34" t="s">
        <v>39</v>
      </c>
      <c r="I118" s="30">
        <f t="shared" si="21"/>
        <v>35.049999999999955</v>
      </c>
      <c r="J118" s="30">
        <v>1.55</v>
      </c>
      <c r="K118" s="30">
        <f t="shared" si="22"/>
        <v>6.0363888888888813</v>
      </c>
      <c r="L118" s="30"/>
      <c r="M118" s="28"/>
      <c r="N118" s="28"/>
      <c r="O118" s="30"/>
      <c r="P118" s="28"/>
      <c r="Q118" s="28">
        <f t="shared" si="23"/>
        <v>1.341419753086418</v>
      </c>
      <c r="R118" s="28"/>
      <c r="S118" s="28"/>
      <c r="T118" s="28"/>
      <c r="U118" s="28"/>
      <c r="V118" s="28"/>
      <c r="W118" s="30"/>
      <c r="X118" s="28"/>
      <c r="Y118" s="35"/>
      <c r="Z118" s="28"/>
      <c r="AA118" s="28"/>
      <c r="AB118" s="30"/>
      <c r="AC118" s="29"/>
      <c r="AD118" s="30"/>
    </row>
    <row r="119" spans="2:30" ht="12.75" customHeight="1" x14ac:dyDescent="0.2">
      <c r="B119" s="101" t="s">
        <v>60</v>
      </c>
      <c r="D119" s="31">
        <v>1400.34</v>
      </c>
      <c r="E119" s="32"/>
      <c r="F119" s="31">
        <v>1431.94</v>
      </c>
      <c r="G119" s="33"/>
      <c r="H119" s="34" t="s">
        <v>40</v>
      </c>
      <c r="I119" s="30">
        <f t="shared" si="21"/>
        <v>31.600000000000136</v>
      </c>
      <c r="J119" s="30">
        <v>2.9</v>
      </c>
      <c r="K119" s="30">
        <f t="shared" si="22"/>
        <v>10.182222222222267</v>
      </c>
      <c r="L119" s="30"/>
      <c r="M119" s="28"/>
      <c r="N119" s="28"/>
      <c r="O119" s="30"/>
      <c r="P119" s="28"/>
      <c r="Q119" s="28">
        <f t="shared" si="23"/>
        <v>2.2627160493827256</v>
      </c>
      <c r="R119" s="28"/>
      <c r="S119" s="28"/>
      <c r="T119" s="28"/>
      <c r="U119" s="28"/>
      <c r="V119" s="28"/>
      <c r="W119" s="30"/>
      <c r="X119" s="28"/>
      <c r="Y119" s="35"/>
      <c r="Z119" s="28"/>
      <c r="AA119" s="28"/>
      <c r="AB119" s="30"/>
      <c r="AC119" s="29"/>
      <c r="AD119" s="30"/>
    </row>
    <row r="120" spans="2:30" ht="12.75" customHeight="1" x14ac:dyDescent="0.2">
      <c r="B120" s="101" t="s">
        <v>60</v>
      </c>
      <c r="D120" s="31">
        <v>1348.71</v>
      </c>
      <c r="E120" s="32"/>
      <c r="F120" s="31">
        <v>1431.64</v>
      </c>
      <c r="G120" s="33"/>
      <c r="H120" s="34" t="s">
        <v>39</v>
      </c>
      <c r="I120" s="30">
        <f t="shared" si="21"/>
        <v>82.930000000000064</v>
      </c>
      <c r="J120" s="30">
        <v>2.1</v>
      </c>
      <c r="K120" s="30">
        <f t="shared" si="22"/>
        <v>19.350333333333349</v>
      </c>
      <c r="L120" s="30"/>
      <c r="M120" s="28"/>
      <c r="N120" s="28"/>
      <c r="O120" s="30"/>
      <c r="P120" s="28"/>
      <c r="Q120" s="28">
        <f t="shared" si="23"/>
        <v>4.300074074074077</v>
      </c>
      <c r="R120" s="28"/>
      <c r="S120" s="28"/>
      <c r="T120" s="28"/>
      <c r="U120" s="28"/>
      <c r="V120" s="28"/>
      <c r="W120" s="30"/>
      <c r="X120" s="28"/>
      <c r="Y120" s="35"/>
      <c r="Z120" s="28"/>
      <c r="AA120" s="28"/>
      <c r="AB120" s="30"/>
      <c r="AC120" s="29"/>
      <c r="AD120" s="30"/>
    </row>
    <row r="121" spans="2:30" ht="12.75" customHeight="1" x14ac:dyDescent="0.2">
      <c r="B121" s="55"/>
      <c r="D121" s="31"/>
      <c r="E121" s="32"/>
      <c r="F121" s="31"/>
      <c r="G121" s="33"/>
      <c r="H121" s="34"/>
      <c r="I121" s="30"/>
      <c r="J121" s="30"/>
      <c r="K121" s="30"/>
      <c r="L121" s="30"/>
      <c r="M121" s="28"/>
      <c r="N121" s="28"/>
      <c r="O121" s="30"/>
      <c r="P121" s="28"/>
      <c r="Q121" s="28"/>
      <c r="R121" s="28"/>
      <c r="S121" s="28"/>
      <c r="T121" s="28"/>
      <c r="U121" s="28"/>
      <c r="V121" s="28"/>
      <c r="W121" s="30"/>
      <c r="X121" s="28"/>
      <c r="Y121" s="35"/>
      <c r="Z121" s="28"/>
      <c r="AA121" s="28"/>
      <c r="AB121" s="30"/>
      <c r="AC121" s="29"/>
      <c r="AD121" s="30"/>
    </row>
    <row r="122" spans="2:30" ht="12.75" customHeight="1" x14ac:dyDescent="0.2">
      <c r="B122" s="55"/>
      <c r="D122" s="98" t="s">
        <v>56</v>
      </c>
      <c r="E122" s="99"/>
      <c r="F122" s="100"/>
      <c r="G122" s="33"/>
      <c r="H122" s="34"/>
      <c r="I122" s="30"/>
      <c r="J122" s="30"/>
      <c r="K122" s="30"/>
      <c r="L122" s="30"/>
      <c r="M122" s="28"/>
      <c r="N122" s="28"/>
      <c r="O122" s="30"/>
      <c r="P122" s="28"/>
      <c r="Q122" s="28"/>
      <c r="R122" s="28"/>
      <c r="S122" s="28"/>
      <c r="T122" s="28"/>
      <c r="U122" s="28"/>
      <c r="V122" s="28"/>
      <c r="W122" s="30"/>
      <c r="X122" s="28"/>
      <c r="Y122" s="35"/>
      <c r="Z122" s="35"/>
      <c r="AA122" s="30"/>
      <c r="AB122" s="30"/>
      <c r="AC122" s="29"/>
      <c r="AD122" s="30"/>
    </row>
    <row r="123" spans="2:30" ht="12.75" customHeight="1" x14ac:dyDescent="0.2">
      <c r="B123" s="101" t="s">
        <v>60</v>
      </c>
      <c r="D123" s="31">
        <v>1060</v>
      </c>
      <c r="E123" s="32"/>
      <c r="F123" s="31">
        <v>1125</v>
      </c>
      <c r="G123" s="33"/>
      <c r="H123" s="34" t="s">
        <v>40</v>
      </c>
      <c r="I123" s="30">
        <f t="shared" ref="I123" si="24">IF(D123&lt;&gt;"",F123-D123,"")</f>
        <v>65</v>
      </c>
      <c r="J123" s="30">
        <v>5.25</v>
      </c>
      <c r="K123" s="30">
        <f>IF(D123&lt;&gt;"",I123*J123/9,"")</f>
        <v>37.916666666666664</v>
      </c>
      <c r="L123" s="30"/>
      <c r="M123" s="28">
        <f>(K123)</f>
        <v>37.916666666666664</v>
      </c>
      <c r="N123" s="60"/>
      <c r="O123" s="28">
        <f>K123*(($O$13/12)/3)</f>
        <v>11.059027777777779</v>
      </c>
      <c r="P123" s="28">
        <f>K123*(($P$13/12)/3)</f>
        <v>6.3194444444444438</v>
      </c>
      <c r="Q123" s="28"/>
      <c r="R123" s="28"/>
      <c r="S123" s="60">
        <f>(K123*$AI$22)*3</f>
        <v>6.2562499999999996</v>
      </c>
      <c r="T123" s="28"/>
      <c r="U123" s="28">
        <f>K123*($U$13/12/3)</f>
        <v>1.3165509259259258</v>
      </c>
      <c r="V123" s="28">
        <f>K123*($V$13/12/3)</f>
        <v>1.8431712962962963</v>
      </c>
      <c r="W123" s="30"/>
      <c r="X123" s="28"/>
      <c r="Y123" s="35"/>
      <c r="Z123" s="35"/>
      <c r="AA123" s="30"/>
      <c r="AB123" s="30"/>
      <c r="AC123" s="29"/>
      <c r="AD123" s="30"/>
    </row>
    <row r="124" spans="2:30" ht="12.75" customHeight="1" x14ac:dyDescent="0.2">
      <c r="B124" s="101" t="s">
        <v>60</v>
      </c>
      <c r="D124" s="89" t="s">
        <v>49</v>
      </c>
      <c r="E124" s="90"/>
      <c r="F124" s="91"/>
      <c r="G124" s="26"/>
      <c r="H124" s="34"/>
      <c r="I124" s="30"/>
      <c r="J124" s="30">
        <v>0.33</v>
      </c>
      <c r="K124" s="30">
        <f>IF(D124&lt;&gt;"",I123*J124/9,"")</f>
        <v>2.3833333333333333</v>
      </c>
      <c r="L124" s="30"/>
      <c r="M124" s="28"/>
      <c r="N124" s="60"/>
      <c r="O124" s="28">
        <f>K124*(($AG$13/12)/3)</f>
        <v>0.33101851851851855</v>
      </c>
      <c r="P124" s="28">
        <f>K124*(($P$13/12)/3)</f>
        <v>0.3972222222222222</v>
      </c>
      <c r="Q124" s="28"/>
      <c r="R124" s="28"/>
      <c r="S124" s="60">
        <f>(K124*$AI$22)</f>
        <v>0.13108333333333333</v>
      </c>
      <c r="T124" s="28"/>
      <c r="U124" s="28"/>
      <c r="V124" s="28"/>
      <c r="W124" s="28"/>
      <c r="X124" s="28"/>
      <c r="Y124" s="28"/>
      <c r="Z124" s="28"/>
      <c r="AA124" s="30"/>
      <c r="AB124" s="30"/>
      <c r="AC124" s="29"/>
      <c r="AD124" s="30"/>
    </row>
    <row r="125" spans="2:30" ht="12.75" customHeight="1" x14ac:dyDescent="0.2">
      <c r="B125" s="101" t="s">
        <v>60</v>
      </c>
      <c r="D125" s="89" t="s">
        <v>52</v>
      </c>
      <c r="E125" s="90"/>
      <c r="F125" s="91"/>
      <c r="G125" s="26"/>
      <c r="H125" s="34"/>
      <c r="I125" s="30"/>
      <c r="J125" s="30">
        <v>0.83</v>
      </c>
      <c r="K125" s="30">
        <f>IF(D125&lt;&gt;"",I123*J125/9,"")</f>
        <v>5.9944444444444436</v>
      </c>
      <c r="L125" s="30"/>
      <c r="M125" s="28"/>
      <c r="N125" s="60"/>
      <c r="O125" s="28">
        <f>K125*(($AG$14/12)/3)</f>
        <v>0.91581790123456763</v>
      </c>
      <c r="P125" s="28">
        <f>K125*(($P$13/12)/3)</f>
        <v>0.99907407407407389</v>
      </c>
      <c r="Q125" s="28"/>
      <c r="R125" s="28"/>
      <c r="S125" s="60"/>
      <c r="T125" s="28"/>
      <c r="U125" s="28"/>
      <c r="V125" s="28"/>
      <c r="W125" s="28"/>
      <c r="X125" s="28"/>
      <c r="Y125" s="28"/>
      <c r="Z125" s="28"/>
      <c r="AA125" s="30"/>
      <c r="AB125" s="30"/>
      <c r="AC125" s="29"/>
      <c r="AD125" s="30"/>
    </row>
    <row r="126" spans="2:30" ht="12.75" customHeight="1" x14ac:dyDescent="0.2">
      <c r="B126" s="101" t="s">
        <v>60</v>
      </c>
      <c r="D126" s="89" t="s">
        <v>50</v>
      </c>
      <c r="E126" s="90"/>
      <c r="F126" s="91"/>
      <c r="G126" s="26"/>
      <c r="H126" s="34"/>
      <c r="I126" s="30"/>
      <c r="J126" s="30">
        <v>1.33</v>
      </c>
      <c r="K126" s="30">
        <f>IF(D126&lt;&gt;"",I123*J126/9,"")</f>
        <v>9.6055555555555561</v>
      </c>
      <c r="L126" s="30"/>
      <c r="M126" s="28"/>
      <c r="N126" s="60"/>
      <c r="O126" s="28"/>
      <c r="P126" s="28">
        <f>K126*(($P$13/12)/3)</f>
        <v>1.6009259259259259</v>
      </c>
      <c r="Q126" s="28"/>
      <c r="R126" s="28"/>
      <c r="S126" s="60"/>
      <c r="T126" s="28"/>
      <c r="U126" s="28"/>
      <c r="V126" s="28"/>
      <c r="W126" s="28"/>
      <c r="X126" s="28"/>
      <c r="Y126" s="28"/>
      <c r="Z126" s="28"/>
      <c r="AA126" s="30"/>
      <c r="AB126" s="30"/>
      <c r="AC126" s="29"/>
      <c r="AD126" s="30"/>
    </row>
    <row r="127" spans="2:30" ht="12.75" customHeight="1" x14ac:dyDescent="0.2">
      <c r="B127" s="101" t="s">
        <v>60</v>
      </c>
      <c r="D127" s="61" t="s">
        <v>51</v>
      </c>
      <c r="E127" s="64"/>
      <c r="F127" s="63"/>
      <c r="G127" s="26"/>
      <c r="H127" s="34"/>
      <c r="I127" s="30"/>
      <c r="J127" s="30">
        <v>1.5</v>
      </c>
      <c r="K127" s="30">
        <f>IF(D127&lt;&gt;"",I123*J127/9,"")</f>
        <v>10.833333333333334</v>
      </c>
      <c r="L127" s="30"/>
      <c r="M127" s="28">
        <f t="shared" ref="M127" si="25">(K127)</f>
        <v>10.833333333333334</v>
      </c>
      <c r="N127" s="60"/>
      <c r="O127" s="28"/>
      <c r="P127" s="28"/>
      <c r="Q127" s="28"/>
      <c r="R127" s="28"/>
      <c r="S127" s="60"/>
      <c r="T127" s="28"/>
      <c r="U127" s="28"/>
      <c r="V127" s="28"/>
      <c r="W127" s="28"/>
      <c r="X127" s="28"/>
      <c r="Y127" s="28"/>
      <c r="Z127" s="28"/>
      <c r="AA127" s="30"/>
      <c r="AB127" s="30"/>
      <c r="AC127" s="29"/>
      <c r="AD127" s="30"/>
    </row>
    <row r="128" spans="2:30" ht="12.75" customHeight="1" x14ac:dyDescent="0.2">
      <c r="B128" s="101" t="s">
        <v>60</v>
      </c>
      <c r="D128" s="31">
        <v>1060</v>
      </c>
      <c r="E128" s="32"/>
      <c r="F128" s="31">
        <v>1125</v>
      </c>
      <c r="G128" s="33"/>
      <c r="H128" s="34" t="s">
        <v>39</v>
      </c>
      <c r="I128" s="30">
        <f t="shared" ref="I128" si="26">IF(D128&lt;&gt;"",F128-D128,"")</f>
        <v>65</v>
      </c>
      <c r="J128" s="30">
        <v>14.9</v>
      </c>
      <c r="K128" s="30">
        <f t="shared" ref="K128" si="27">IF(D128&lt;&gt;"",I128*J128/9,"")</f>
        <v>107.61111111111111</v>
      </c>
      <c r="L128" s="30"/>
      <c r="M128" s="28">
        <f>(K128)</f>
        <v>107.61111111111111</v>
      </c>
      <c r="N128" s="60"/>
      <c r="O128" s="28">
        <f>K128*(($O$13/12)/3)</f>
        <v>31.386574074074076</v>
      </c>
      <c r="P128" s="28">
        <f>K128*(($P$13/12)/3)</f>
        <v>17.935185185185183</v>
      </c>
      <c r="Q128" s="28"/>
      <c r="R128" s="28"/>
      <c r="S128" s="60">
        <f>(K128*$AI$22)*3</f>
        <v>17.755833333333335</v>
      </c>
      <c r="T128" s="28"/>
      <c r="U128" s="28">
        <f>K128*($U$13/12/3)</f>
        <v>3.7364969135802473</v>
      </c>
      <c r="V128" s="28">
        <f>K128*($V$13/12/3)</f>
        <v>5.2310956790123457</v>
      </c>
      <c r="W128" s="30"/>
      <c r="X128" s="28"/>
      <c r="Y128" s="35"/>
      <c r="Z128" s="35"/>
      <c r="AA128" s="30"/>
      <c r="AB128" s="30"/>
      <c r="AC128" s="29"/>
      <c r="AD128" s="30"/>
    </row>
    <row r="129" spans="2:30" ht="12.75" customHeight="1" x14ac:dyDescent="0.2">
      <c r="B129" s="101" t="s">
        <v>60</v>
      </c>
      <c r="D129" s="89" t="s">
        <v>49</v>
      </c>
      <c r="E129" s="90"/>
      <c r="F129" s="91"/>
      <c r="G129" s="26"/>
      <c r="H129" s="34"/>
      <c r="I129" s="30"/>
      <c r="J129" s="30">
        <v>0.33</v>
      </c>
      <c r="K129" s="30">
        <f>IF(D129&lt;&gt;"",I128*J129/9,"")</f>
        <v>2.3833333333333333</v>
      </c>
      <c r="L129" s="30"/>
      <c r="M129" s="28"/>
      <c r="N129" s="60"/>
      <c r="O129" s="28">
        <f>K129*(($AG$13/12)/3)</f>
        <v>0.33101851851851855</v>
      </c>
      <c r="P129" s="28">
        <f>K129*(($P$13/12)/3)</f>
        <v>0.3972222222222222</v>
      </c>
      <c r="Q129" s="28"/>
      <c r="R129" s="28"/>
      <c r="S129" s="60">
        <f>(K129*$AI$22)</f>
        <v>0.13108333333333333</v>
      </c>
      <c r="T129" s="28"/>
      <c r="U129" s="28"/>
      <c r="V129" s="28"/>
      <c r="W129" s="28"/>
      <c r="X129" s="28"/>
      <c r="Y129" s="35"/>
      <c r="Z129" s="35"/>
      <c r="AA129" s="30"/>
      <c r="AB129" s="30"/>
      <c r="AC129" s="29"/>
      <c r="AD129" s="30"/>
    </row>
    <row r="130" spans="2:30" ht="12.75" customHeight="1" x14ac:dyDescent="0.2">
      <c r="B130" s="101" t="s">
        <v>60</v>
      </c>
      <c r="D130" s="89" t="s">
        <v>52</v>
      </c>
      <c r="E130" s="90"/>
      <c r="F130" s="91"/>
      <c r="G130" s="26"/>
      <c r="H130" s="34"/>
      <c r="I130" s="30"/>
      <c r="J130" s="30">
        <v>0.83</v>
      </c>
      <c r="K130" s="30">
        <f>IF(D130&lt;&gt;"",I128*J130/9,"")</f>
        <v>5.9944444444444436</v>
      </c>
      <c r="L130" s="30"/>
      <c r="M130" s="28"/>
      <c r="N130" s="60"/>
      <c r="O130" s="28">
        <f>K130*(($AG$14/12)/3)</f>
        <v>0.91581790123456763</v>
      </c>
      <c r="P130" s="28">
        <v>7</v>
      </c>
      <c r="Q130" s="28"/>
      <c r="R130" s="28"/>
      <c r="S130" s="60"/>
      <c r="T130" s="28"/>
      <c r="U130" s="28"/>
      <c r="V130" s="28"/>
      <c r="W130" s="28"/>
      <c r="X130" s="28"/>
      <c r="Y130" s="35"/>
      <c r="Z130" s="35"/>
      <c r="AA130" s="30"/>
      <c r="AB130" s="30"/>
      <c r="AC130" s="29"/>
      <c r="AD130" s="30"/>
    </row>
    <row r="131" spans="2:30" ht="12.75" customHeight="1" x14ac:dyDescent="0.2">
      <c r="B131" s="101" t="s">
        <v>60</v>
      </c>
      <c r="D131" s="89" t="s">
        <v>50</v>
      </c>
      <c r="E131" s="90"/>
      <c r="F131" s="91"/>
      <c r="G131" s="26"/>
      <c r="H131" s="34"/>
      <c r="I131" s="30"/>
      <c r="J131" s="30">
        <v>1.33</v>
      </c>
      <c r="K131" s="30">
        <f>IF(D131&lt;&gt;"",I128*J131/9,"")</f>
        <v>9.6055555555555561</v>
      </c>
      <c r="L131" s="30"/>
      <c r="M131" s="28"/>
      <c r="N131" s="60"/>
      <c r="O131" s="28"/>
      <c r="P131" s="28">
        <f>K131*(($P$13/12)/3)</f>
        <v>1.6009259259259259</v>
      </c>
      <c r="Q131" s="28"/>
      <c r="R131" s="28"/>
      <c r="S131" s="60"/>
      <c r="T131" s="28"/>
      <c r="U131" s="28"/>
      <c r="V131" s="28"/>
      <c r="W131" s="28"/>
      <c r="X131" s="28"/>
      <c r="Y131" s="35"/>
      <c r="Z131" s="35"/>
      <c r="AA131" s="30"/>
      <c r="AB131" s="30"/>
      <c r="AC131" s="29"/>
      <c r="AD131" s="30"/>
    </row>
    <row r="132" spans="2:30" ht="12.75" customHeight="1" x14ac:dyDescent="0.2">
      <c r="B132" s="101" t="s">
        <v>60</v>
      </c>
      <c r="D132" s="61" t="s">
        <v>51</v>
      </c>
      <c r="E132" s="64"/>
      <c r="F132" s="63"/>
      <c r="G132" s="26"/>
      <c r="H132" s="34"/>
      <c r="I132" s="30"/>
      <c r="J132" s="30">
        <v>1.5</v>
      </c>
      <c r="K132" s="30">
        <f>IF(D132&lt;&gt;"",I128*J132/9,"")</f>
        <v>10.833333333333334</v>
      </c>
      <c r="L132" s="30"/>
      <c r="M132" s="28">
        <f t="shared" ref="M132" si="28">(K132)</f>
        <v>10.833333333333334</v>
      </c>
      <c r="N132" s="60"/>
      <c r="O132" s="28"/>
      <c r="P132" s="28"/>
      <c r="Q132" s="28"/>
      <c r="R132" s="28"/>
      <c r="S132" s="60"/>
      <c r="T132" s="28"/>
      <c r="U132" s="28"/>
      <c r="V132" s="28"/>
      <c r="W132" s="28"/>
      <c r="X132" s="28"/>
      <c r="Y132" s="35"/>
      <c r="Z132" s="35"/>
      <c r="AA132" s="30"/>
      <c r="AB132" s="30"/>
      <c r="AC132" s="29"/>
      <c r="AD132" s="30"/>
    </row>
    <row r="133" spans="2:30" ht="12.75" customHeight="1" x14ac:dyDescent="0.2">
      <c r="B133" s="101" t="s">
        <v>60</v>
      </c>
      <c r="D133" s="31">
        <v>1125</v>
      </c>
      <c r="E133" s="32"/>
      <c r="F133" s="31">
        <v>1178.98</v>
      </c>
      <c r="G133" s="33"/>
      <c r="H133" s="34" t="s">
        <v>40</v>
      </c>
      <c r="I133" s="30">
        <f t="shared" ref="I133" si="29">IF(D133&lt;&gt;"",F133-D133,"")</f>
        <v>53.980000000000018</v>
      </c>
      <c r="J133" s="30">
        <v>17</v>
      </c>
      <c r="K133" s="30">
        <f>IF(D133&lt;&gt;"",I133*J133/9,"")</f>
        <v>101.96222222222225</v>
      </c>
      <c r="L133" s="30"/>
      <c r="M133" s="28">
        <f>(K133)</f>
        <v>101.96222222222225</v>
      </c>
      <c r="N133" s="60"/>
      <c r="O133" s="28">
        <f>K133*(($O$13/12)/3)</f>
        <v>29.738981481481492</v>
      </c>
      <c r="P133" s="28">
        <f>K133*(($P$13/12)/3)</f>
        <v>16.993703703703709</v>
      </c>
      <c r="Q133" s="28"/>
      <c r="R133" s="28"/>
      <c r="S133" s="60">
        <f>(K133*$AI$22)*3</f>
        <v>16.823766666666671</v>
      </c>
      <c r="T133" s="28"/>
      <c r="U133" s="28">
        <f>K133*($U$13/12/3)</f>
        <v>3.540354938271606</v>
      </c>
      <c r="V133" s="28">
        <f>K133*($V$13/12/3)</f>
        <v>4.9564969135802484</v>
      </c>
      <c r="W133" s="30"/>
      <c r="X133" s="28"/>
      <c r="Y133" s="35"/>
      <c r="Z133" s="35"/>
      <c r="AA133" s="30"/>
      <c r="AB133" s="30"/>
      <c r="AC133" s="29"/>
      <c r="AD133" s="30"/>
    </row>
    <row r="134" spans="2:30" ht="12.75" customHeight="1" x14ac:dyDescent="0.2">
      <c r="B134" s="101" t="s">
        <v>60</v>
      </c>
      <c r="D134" s="89" t="s">
        <v>49</v>
      </c>
      <c r="E134" s="90"/>
      <c r="F134" s="91"/>
      <c r="G134" s="26"/>
      <c r="H134" s="34"/>
      <c r="I134" s="30"/>
      <c r="J134" s="30">
        <v>0.33</v>
      </c>
      <c r="K134" s="30">
        <f>IF(D134&lt;&gt;"",I133*J134/9,"")</f>
        <v>1.9792666666666676</v>
      </c>
      <c r="L134" s="30"/>
      <c r="M134" s="28"/>
      <c r="N134" s="60"/>
      <c r="O134" s="28">
        <f>K134*(($AG$13/12)/3)</f>
        <v>0.27489814814814828</v>
      </c>
      <c r="P134" s="28">
        <f>K134*(($P$13/12)/3)</f>
        <v>0.32987777777777794</v>
      </c>
      <c r="Q134" s="28"/>
      <c r="R134" s="28"/>
      <c r="S134" s="60">
        <f>(K134*$AI$22)</f>
        <v>0.10885966666666672</v>
      </c>
      <c r="T134" s="28"/>
      <c r="U134" s="28"/>
      <c r="V134" s="28"/>
      <c r="W134" s="28"/>
      <c r="X134" s="28"/>
      <c r="Y134" s="35"/>
      <c r="Z134" s="35"/>
      <c r="AA134" s="30"/>
      <c r="AB134" s="30"/>
      <c r="AC134" s="29"/>
      <c r="AD134" s="30"/>
    </row>
    <row r="135" spans="2:30" ht="12.75" customHeight="1" x14ac:dyDescent="0.2">
      <c r="B135" s="101" t="s">
        <v>60</v>
      </c>
      <c r="D135" s="89" t="s">
        <v>52</v>
      </c>
      <c r="E135" s="90"/>
      <c r="F135" s="91"/>
      <c r="G135" s="26"/>
      <c r="H135" s="34"/>
      <c r="I135" s="30"/>
      <c r="J135" s="30">
        <v>0.83</v>
      </c>
      <c r="K135" s="30">
        <f>IF(D135&lt;&gt;"",I133*J135/9,"")</f>
        <v>4.9781555555555563</v>
      </c>
      <c r="L135" s="30"/>
      <c r="M135" s="28"/>
      <c r="N135" s="60"/>
      <c r="O135" s="28">
        <f>K135*(($AG$14/12)/3)</f>
        <v>0.76055154320987661</v>
      </c>
      <c r="P135" s="28">
        <f>K135*(($P$13/12)/3)</f>
        <v>0.82969259259259265</v>
      </c>
      <c r="Q135" s="28"/>
      <c r="R135" s="28"/>
      <c r="S135" s="60"/>
      <c r="T135" s="28"/>
      <c r="U135" s="28"/>
      <c r="V135" s="28"/>
      <c r="W135" s="28"/>
      <c r="X135" s="28"/>
      <c r="Y135" s="35"/>
      <c r="Z135" s="35"/>
      <c r="AA135" s="30"/>
      <c r="AB135" s="30"/>
      <c r="AC135" s="29"/>
      <c r="AD135" s="30"/>
    </row>
    <row r="136" spans="2:30" ht="12.75" customHeight="1" x14ac:dyDescent="0.2">
      <c r="B136" s="101" t="s">
        <v>60</v>
      </c>
      <c r="D136" s="89" t="s">
        <v>50</v>
      </c>
      <c r="E136" s="90"/>
      <c r="F136" s="91"/>
      <c r="G136" s="26"/>
      <c r="H136" s="34"/>
      <c r="I136" s="30"/>
      <c r="J136" s="30">
        <v>1.33</v>
      </c>
      <c r="K136" s="30">
        <f>IF(D136&lt;&gt;"",I133*J136/9,"")</f>
        <v>7.9770444444444486</v>
      </c>
      <c r="L136" s="30"/>
      <c r="M136" s="28"/>
      <c r="N136" s="60"/>
      <c r="O136" s="28"/>
      <c r="P136" s="28">
        <f>K136*(($P$13/12)/3)</f>
        <v>1.329507407407408</v>
      </c>
      <c r="Q136" s="28"/>
      <c r="R136" s="28"/>
      <c r="S136" s="60"/>
      <c r="T136" s="28"/>
      <c r="U136" s="28"/>
      <c r="V136" s="28"/>
      <c r="W136" s="28"/>
      <c r="X136" s="28"/>
      <c r="Y136" s="35"/>
      <c r="Z136" s="35"/>
      <c r="AA136" s="30"/>
      <c r="AB136" s="30"/>
      <c r="AC136" s="29"/>
      <c r="AD136" s="30"/>
    </row>
    <row r="137" spans="2:30" ht="12.75" customHeight="1" x14ac:dyDescent="0.2">
      <c r="B137" s="101" t="s">
        <v>60</v>
      </c>
      <c r="D137" s="61" t="s">
        <v>51</v>
      </c>
      <c r="E137" s="64"/>
      <c r="F137" s="63"/>
      <c r="G137" s="26"/>
      <c r="H137" s="34"/>
      <c r="I137" s="30"/>
      <c r="J137" s="30">
        <v>1.5</v>
      </c>
      <c r="K137" s="30">
        <f>IF(D137&lt;&gt;"",I133*J137/9,"")</f>
        <v>8.9966666666666697</v>
      </c>
      <c r="L137" s="30"/>
      <c r="M137" s="28">
        <f t="shared" ref="M137" si="30">(K137)</f>
        <v>8.9966666666666697</v>
      </c>
      <c r="N137" s="60"/>
      <c r="O137" s="28"/>
      <c r="P137" s="28"/>
      <c r="Q137" s="28"/>
      <c r="R137" s="28"/>
      <c r="S137" s="60"/>
      <c r="T137" s="28"/>
      <c r="U137" s="28"/>
      <c r="V137" s="28"/>
      <c r="W137" s="28"/>
      <c r="X137" s="28"/>
      <c r="Y137" s="35"/>
      <c r="Z137" s="35"/>
      <c r="AA137" s="30"/>
      <c r="AB137" s="30"/>
      <c r="AC137" s="29"/>
      <c r="AD137" s="30"/>
    </row>
    <row r="138" spans="2:30" ht="12.75" customHeight="1" x14ac:dyDescent="0.2">
      <c r="B138" s="101" t="s">
        <v>60</v>
      </c>
      <c r="D138" s="31">
        <v>1125</v>
      </c>
      <c r="E138" s="32"/>
      <c r="F138" s="31">
        <v>1178.98</v>
      </c>
      <c r="G138" s="33"/>
      <c r="H138" s="34" t="s">
        <v>39</v>
      </c>
      <c r="I138" s="30">
        <f t="shared" ref="I138" si="31">IF(D138&lt;&gt;"",F138-D138,"")</f>
        <v>53.980000000000018</v>
      </c>
      <c r="J138" s="30">
        <v>16.899999999999999</v>
      </c>
      <c r="K138" s="30">
        <f>IF(D138&lt;&gt;"",I138*J138/9,"")</f>
        <v>101.36244444444448</v>
      </c>
      <c r="L138" s="30"/>
      <c r="M138" s="28">
        <f>(K138)</f>
        <v>101.36244444444448</v>
      </c>
      <c r="N138" s="60"/>
      <c r="O138" s="28">
        <f>K138*(($O$13/12)/3)</f>
        <v>29.564046296296308</v>
      </c>
      <c r="P138" s="28">
        <f>K138*(($P$13/12)/3)</f>
        <v>16.893740740740746</v>
      </c>
      <c r="Q138" s="28"/>
      <c r="R138" s="28"/>
      <c r="S138" s="60">
        <f>(K138*$AI$22)*3</f>
        <v>16.724803333333341</v>
      </c>
      <c r="T138" s="28"/>
      <c r="U138" s="28">
        <f>K138*($U$13/12/3)</f>
        <v>3.5195293209876555</v>
      </c>
      <c r="V138" s="28">
        <f>K138*($V$13/12/3)</f>
        <v>4.9273410493827177</v>
      </c>
      <c r="W138" s="30"/>
      <c r="X138" s="28"/>
      <c r="Y138" s="35"/>
      <c r="Z138" s="35"/>
      <c r="AA138" s="30"/>
      <c r="AB138" s="30"/>
      <c r="AC138" s="29"/>
      <c r="AD138" s="30"/>
    </row>
    <row r="139" spans="2:30" ht="12.75" customHeight="1" x14ac:dyDescent="0.2">
      <c r="B139" s="101" t="s">
        <v>60</v>
      </c>
      <c r="D139" s="89" t="s">
        <v>49</v>
      </c>
      <c r="E139" s="90"/>
      <c r="F139" s="91"/>
      <c r="G139" s="26"/>
      <c r="H139" s="34"/>
      <c r="I139" s="30"/>
      <c r="J139" s="30">
        <v>0.33</v>
      </c>
      <c r="K139" s="30">
        <f>IF(D139&lt;&gt;"",I138*J139/9,"")</f>
        <v>1.9792666666666676</v>
      </c>
      <c r="L139" s="30"/>
      <c r="M139" s="28"/>
      <c r="N139" s="60"/>
      <c r="O139" s="28">
        <f>K139*(($AG$13/12)/3)</f>
        <v>0.27489814814814828</v>
      </c>
      <c r="P139" s="28">
        <f>K139*(($P$13/12)/3)</f>
        <v>0.32987777777777794</v>
      </c>
      <c r="Q139" s="28"/>
      <c r="R139" s="28"/>
      <c r="S139" s="60">
        <f>(K139*$AI$22)</f>
        <v>0.10885966666666672</v>
      </c>
      <c r="T139" s="28"/>
      <c r="U139" s="28"/>
      <c r="V139" s="28"/>
      <c r="W139" s="28"/>
      <c r="X139" s="28"/>
      <c r="Y139" s="35"/>
      <c r="Z139" s="35"/>
      <c r="AA139" s="30"/>
      <c r="AB139" s="30"/>
      <c r="AC139" s="29"/>
      <c r="AD139" s="30"/>
    </row>
    <row r="140" spans="2:30" ht="12.75" customHeight="1" x14ac:dyDescent="0.2">
      <c r="B140" s="101" t="s">
        <v>60</v>
      </c>
      <c r="D140" s="89" t="s">
        <v>52</v>
      </c>
      <c r="E140" s="90"/>
      <c r="F140" s="91"/>
      <c r="G140" s="26"/>
      <c r="H140" s="34"/>
      <c r="I140" s="30"/>
      <c r="J140" s="30">
        <v>0.83</v>
      </c>
      <c r="K140" s="30">
        <f>IF(D140&lt;&gt;"",I138*J140/9,"")</f>
        <v>4.9781555555555563</v>
      </c>
      <c r="L140" s="30"/>
      <c r="M140" s="28"/>
      <c r="N140" s="60"/>
      <c r="O140" s="28">
        <f>K140*(($AG$14/12)/3)</f>
        <v>0.76055154320987661</v>
      </c>
      <c r="P140" s="28">
        <f>K140*(($P$13/12)/3)</f>
        <v>0.82969259259259265</v>
      </c>
      <c r="Q140" s="28"/>
      <c r="R140" s="28"/>
      <c r="S140" s="60"/>
      <c r="T140" s="28"/>
      <c r="U140" s="28"/>
      <c r="V140" s="28"/>
      <c r="W140" s="28"/>
      <c r="X140" s="28"/>
      <c r="Y140" s="35"/>
      <c r="Z140" s="35"/>
      <c r="AA140" s="30"/>
      <c r="AB140" s="30"/>
      <c r="AC140" s="29"/>
      <c r="AD140" s="30"/>
    </row>
    <row r="141" spans="2:30" ht="12.75" customHeight="1" x14ac:dyDescent="0.2">
      <c r="B141" s="101" t="s">
        <v>60</v>
      </c>
      <c r="D141" s="89" t="s">
        <v>50</v>
      </c>
      <c r="E141" s="90"/>
      <c r="F141" s="91"/>
      <c r="G141" s="26"/>
      <c r="H141" s="34"/>
      <c r="I141" s="30"/>
      <c r="J141" s="30">
        <v>1.33</v>
      </c>
      <c r="K141" s="30">
        <f>IF(D141&lt;&gt;"",I138*J141/9,"")</f>
        <v>7.9770444444444486</v>
      </c>
      <c r="L141" s="30"/>
      <c r="M141" s="28"/>
      <c r="N141" s="60"/>
      <c r="O141" s="28"/>
      <c r="P141" s="28">
        <f>K141*(($P$13/12)/3)</f>
        <v>1.329507407407408</v>
      </c>
      <c r="Q141" s="28"/>
      <c r="R141" s="28"/>
      <c r="S141" s="60"/>
      <c r="T141" s="28"/>
      <c r="U141" s="28"/>
      <c r="V141" s="28"/>
      <c r="W141" s="28"/>
      <c r="X141" s="28"/>
      <c r="Y141" s="28"/>
      <c r="Z141" s="35"/>
      <c r="AA141" s="30"/>
      <c r="AB141" s="30"/>
      <c r="AC141" s="29"/>
      <c r="AD141" s="30"/>
    </row>
    <row r="142" spans="2:30" ht="12.75" customHeight="1" x14ac:dyDescent="0.2">
      <c r="B142" s="101" t="s">
        <v>60</v>
      </c>
      <c r="D142" s="61" t="s">
        <v>51</v>
      </c>
      <c r="E142" s="64"/>
      <c r="F142" s="63"/>
      <c r="G142" s="26"/>
      <c r="H142" s="34"/>
      <c r="I142" s="30"/>
      <c r="J142" s="30">
        <v>1.5</v>
      </c>
      <c r="K142" s="30">
        <f>IF(D142&lt;&gt;"",I138*J142/9,"")</f>
        <v>8.9966666666666697</v>
      </c>
      <c r="L142" s="30"/>
      <c r="M142" s="28">
        <f t="shared" ref="M142" si="32">(K142)</f>
        <v>8.9966666666666697</v>
      </c>
      <c r="N142" s="60"/>
      <c r="O142" s="28"/>
      <c r="P142" s="28"/>
      <c r="Q142" s="28"/>
      <c r="R142" s="28"/>
      <c r="S142" s="60"/>
      <c r="T142" s="28"/>
      <c r="U142" s="28"/>
      <c r="V142" s="28"/>
      <c r="W142" s="28"/>
      <c r="X142" s="28"/>
      <c r="Y142" s="41"/>
      <c r="Z142" s="35"/>
      <c r="AA142" s="30"/>
      <c r="AB142" s="30"/>
      <c r="AC142" s="29"/>
      <c r="AD142" s="30"/>
    </row>
    <row r="143" spans="2:30" ht="12.75" customHeight="1" x14ac:dyDescent="0.2">
      <c r="B143" s="101" t="s">
        <v>60</v>
      </c>
      <c r="D143" s="42"/>
      <c r="E143" s="38"/>
      <c r="F143" s="43"/>
      <c r="G143" s="39"/>
      <c r="H143" s="36"/>
      <c r="I143" s="38" t="str">
        <f t="shared" ref="I143:I144" si="33">IF(D143&lt;&gt;"",F143-D143,"")</f>
        <v/>
      </c>
      <c r="J143" s="40"/>
      <c r="K143" s="40" t="str">
        <f t="shared" ref="K143" si="34">IF(D143&lt;&gt;"",I143*J143/9,"")</f>
        <v/>
      </c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1"/>
      <c r="Z143" s="35"/>
      <c r="AA143" s="30"/>
      <c r="AB143" s="30"/>
      <c r="AC143" s="29"/>
      <c r="AD143" s="30"/>
    </row>
    <row r="144" spans="2:30" ht="12.75" customHeight="1" x14ac:dyDescent="0.2">
      <c r="B144" s="101" t="s">
        <v>60</v>
      </c>
      <c r="D144" s="31">
        <v>1178.98</v>
      </c>
      <c r="E144" s="32"/>
      <c r="F144" s="31">
        <f>D144+25</f>
        <v>1203.98</v>
      </c>
      <c r="G144" s="33"/>
      <c r="H144" s="34" t="s">
        <v>41</v>
      </c>
      <c r="I144" s="30">
        <f t="shared" si="33"/>
        <v>25</v>
      </c>
      <c r="J144" s="30">
        <v>36</v>
      </c>
      <c r="K144" s="30">
        <f>IF(D144&lt;&gt;"",I144*J144/9,"")</f>
        <v>100</v>
      </c>
      <c r="L144" s="30"/>
      <c r="M144" s="28">
        <f>(K144)</f>
        <v>100</v>
      </c>
      <c r="N144" s="28"/>
      <c r="O144" s="30"/>
      <c r="P144" s="28">
        <f>(K144*(($P$13/12)/3))</f>
        <v>16.666666666666664</v>
      </c>
      <c r="Q144" s="28"/>
      <c r="R144" s="28"/>
      <c r="S144" s="28"/>
      <c r="T144" s="28"/>
      <c r="U144" s="28"/>
      <c r="V144" s="28"/>
      <c r="W144" s="30"/>
      <c r="X144" s="28">
        <f>K144</f>
        <v>100</v>
      </c>
      <c r="Y144" s="35"/>
      <c r="Z144" s="35"/>
      <c r="AA144" s="30"/>
      <c r="AB144" s="30"/>
      <c r="AC144" s="29"/>
      <c r="AD144" s="30"/>
    </row>
    <row r="145" spans="2:30" ht="12.75" customHeight="1" x14ac:dyDescent="0.2">
      <c r="B145" s="101" t="s">
        <v>60</v>
      </c>
      <c r="D145" s="89" t="s">
        <v>53</v>
      </c>
      <c r="E145" s="90"/>
      <c r="F145" s="91"/>
      <c r="G145" s="26"/>
      <c r="H145" s="34"/>
      <c r="I145" s="30"/>
      <c r="J145" s="30">
        <v>1</v>
      </c>
      <c r="K145" s="30">
        <f>IF(D145&lt;&gt;"",I144*J145/9,"")</f>
        <v>2.7777777777777777</v>
      </c>
      <c r="L145" s="30"/>
      <c r="M145" s="28"/>
      <c r="N145" s="28"/>
      <c r="O145" s="30"/>
      <c r="P145" s="28">
        <f>K145*(($P$13/12)/3)</f>
        <v>0.46296296296296291</v>
      </c>
      <c r="Q145" s="28"/>
      <c r="R145" s="28"/>
      <c r="S145" s="28"/>
      <c r="T145" s="28"/>
      <c r="U145" s="28"/>
      <c r="V145" s="28"/>
      <c r="W145" s="28"/>
      <c r="X145" s="28"/>
      <c r="Y145" s="35"/>
      <c r="Z145" s="35"/>
      <c r="AA145" s="30"/>
      <c r="AB145" s="30"/>
      <c r="AC145" s="29"/>
      <c r="AD145" s="30"/>
    </row>
    <row r="146" spans="2:30" ht="12.75" customHeight="1" x14ac:dyDescent="0.2">
      <c r="B146" s="101" t="s">
        <v>60</v>
      </c>
      <c r="D146" s="61" t="s">
        <v>51</v>
      </c>
      <c r="E146" s="64"/>
      <c r="F146" s="63"/>
      <c r="G146" s="26"/>
      <c r="H146" s="34"/>
      <c r="I146" s="30"/>
      <c r="J146" s="30">
        <v>1.5</v>
      </c>
      <c r="K146" s="30">
        <f>IF(D146&lt;&gt;"",I144*J146/9,"")</f>
        <v>4.166666666666667</v>
      </c>
      <c r="L146" s="30"/>
      <c r="M146" s="28">
        <f t="shared" ref="M146" si="35">(K146)</f>
        <v>4.166666666666667</v>
      </c>
      <c r="N146" s="28"/>
      <c r="O146" s="30"/>
      <c r="P146" s="28"/>
      <c r="Q146" s="28"/>
      <c r="R146" s="28"/>
      <c r="S146" s="28"/>
      <c r="T146" s="28"/>
      <c r="U146" s="28"/>
      <c r="V146" s="28"/>
      <c r="W146" s="28"/>
      <c r="X146" s="28"/>
      <c r="Y146" s="35"/>
      <c r="Z146" s="35"/>
      <c r="AA146" s="30"/>
      <c r="AB146" s="30"/>
      <c r="AC146" s="29"/>
      <c r="AD146" s="30"/>
    </row>
    <row r="147" spans="2:30" ht="12.75" customHeight="1" x14ac:dyDescent="0.2">
      <c r="B147" s="101" t="s">
        <v>60</v>
      </c>
      <c r="D147" s="31">
        <f>F147-25</f>
        <v>1285.52</v>
      </c>
      <c r="E147" s="32"/>
      <c r="F147" s="31">
        <v>1310.52</v>
      </c>
      <c r="G147" s="33"/>
      <c r="H147" s="34" t="s">
        <v>41</v>
      </c>
      <c r="I147" s="30">
        <f t="shared" ref="I147" si="36">IF(D147&lt;&gt;"",F147-D147,"")</f>
        <v>25</v>
      </c>
      <c r="J147" s="30">
        <v>36</v>
      </c>
      <c r="K147" s="30">
        <f>IF(D147&lt;&gt;"",I147*J147/9,"")</f>
        <v>100</v>
      </c>
      <c r="L147" s="30"/>
      <c r="M147" s="28">
        <f>(K147)</f>
        <v>100</v>
      </c>
      <c r="N147" s="28"/>
      <c r="O147" s="30"/>
      <c r="P147" s="28">
        <f>(K147*(($P$13/12)/3))</f>
        <v>16.666666666666664</v>
      </c>
      <c r="Q147" s="28"/>
      <c r="R147" s="28"/>
      <c r="S147" s="28"/>
      <c r="T147" s="28"/>
      <c r="U147" s="28"/>
      <c r="V147" s="28"/>
      <c r="W147" s="30"/>
      <c r="X147" s="28">
        <f>K147</f>
        <v>100</v>
      </c>
      <c r="Y147" s="35"/>
      <c r="Z147" s="35"/>
      <c r="AA147" s="30"/>
      <c r="AB147" s="30"/>
      <c r="AC147" s="29"/>
      <c r="AD147" s="30"/>
    </row>
    <row r="148" spans="2:30" ht="12.75" customHeight="1" x14ac:dyDescent="0.2">
      <c r="B148" s="101" t="s">
        <v>60</v>
      </c>
      <c r="D148" s="89" t="s">
        <v>53</v>
      </c>
      <c r="E148" s="90"/>
      <c r="F148" s="91"/>
      <c r="G148" s="26"/>
      <c r="H148" s="34"/>
      <c r="I148" s="30"/>
      <c r="J148" s="30">
        <v>1</v>
      </c>
      <c r="K148" s="30">
        <f>IF(D148&lt;&gt;"",I147*J148/9,"")</f>
        <v>2.7777777777777777</v>
      </c>
      <c r="L148" s="30"/>
      <c r="M148" s="28"/>
      <c r="N148" s="28"/>
      <c r="O148" s="30"/>
      <c r="P148" s="28">
        <f>K148*(($P$13/12)/3)</f>
        <v>0.46296296296296291</v>
      </c>
      <c r="Q148" s="28"/>
      <c r="R148" s="28"/>
      <c r="S148" s="28"/>
      <c r="T148" s="28"/>
      <c r="U148" s="28"/>
      <c r="V148" s="28"/>
      <c r="W148" s="28"/>
      <c r="X148" s="28"/>
      <c r="Y148" s="35"/>
      <c r="Z148" s="35"/>
      <c r="AA148" s="30"/>
      <c r="AB148" s="30"/>
      <c r="AC148" s="29"/>
      <c r="AD148" s="30"/>
    </row>
    <row r="149" spans="2:30" ht="12.75" customHeight="1" x14ac:dyDescent="0.2">
      <c r="B149" s="101" t="s">
        <v>60</v>
      </c>
      <c r="D149" s="61" t="s">
        <v>51</v>
      </c>
      <c r="E149" s="64"/>
      <c r="F149" s="63"/>
      <c r="G149" s="26"/>
      <c r="H149" s="34"/>
      <c r="I149" s="30"/>
      <c r="J149" s="30">
        <v>1.5</v>
      </c>
      <c r="K149" s="30">
        <f>IF(D149&lt;&gt;"",I147*J149/9,"")</f>
        <v>4.166666666666667</v>
      </c>
      <c r="L149" s="30"/>
      <c r="M149" s="28">
        <f t="shared" ref="M149" si="37">(K149)</f>
        <v>4.166666666666667</v>
      </c>
      <c r="N149" s="28"/>
      <c r="O149" s="30"/>
      <c r="P149" s="28"/>
      <c r="Q149" s="28"/>
      <c r="R149" s="28"/>
      <c r="S149" s="28"/>
      <c r="T149" s="28"/>
      <c r="U149" s="28"/>
      <c r="V149" s="28"/>
      <c r="W149" s="28"/>
      <c r="X149" s="28"/>
      <c r="Y149" s="35"/>
      <c r="Z149" s="35"/>
      <c r="AA149" s="30"/>
      <c r="AB149" s="30"/>
      <c r="AC149" s="29"/>
      <c r="AD149" s="30"/>
    </row>
    <row r="150" spans="2:30" ht="12.75" customHeight="1" x14ac:dyDescent="0.2">
      <c r="B150" s="101" t="s">
        <v>60</v>
      </c>
      <c r="D150" s="31"/>
      <c r="E150" s="32"/>
      <c r="F150" s="31"/>
      <c r="G150" s="33"/>
      <c r="H150" s="34"/>
      <c r="I150" s="30"/>
      <c r="J150" s="30"/>
      <c r="K150" s="30"/>
      <c r="L150" s="30"/>
      <c r="M150" s="28"/>
      <c r="N150" s="60"/>
      <c r="O150" s="28"/>
      <c r="P150" s="28"/>
      <c r="Q150" s="28"/>
      <c r="R150" s="28"/>
      <c r="S150" s="60"/>
      <c r="T150" s="28"/>
      <c r="U150" s="28"/>
      <c r="V150" s="28"/>
      <c r="W150" s="30"/>
      <c r="X150" s="28"/>
      <c r="Y150" s="35"/>
      <c r="Z150" s="35"/>
      <c r="AA150" s="30"/>
      <c r="AB150" s="30"/>
      <c r="AC150" s="29"/>
      <c r="AD150" s="30"/>
    </row>
    <row r="151" spans="2:30" ht="12.75" customHeight="1" x14ac:dyDescent="0.2">
      <c r="B151" s="101" t="s">
        <v>60</v>
      </c>
      <c r="D151" s="31">
        <v>1310.52</v>
      </c>
      <c r="E151" s="32"/>
      <c r="F151" s="31">
        <v>1364</v>
      </c>
      <c r="G151" s="33"/>
      <c r="H151" s="34" t="s">
        <v>40</v>
      </c>
      <c r="I151" s="30">
        <f t="shared" ref="I151" si="38">IF(D151&lt;&gt;"",F151-D151,"")</f>
        <v>53.480000000000018</v>
      </c>
      <c r="J151" s="30">
        <v>16.84</v>
      </c>
      <c r="K151" s="30">
        <f>IF(D151&lt;&gt;"",I151*J151/9,"")</f>
        <v>100.06702222222225</v>
      </c>
      <c r="L151" s="30"/>
      <c r="M151" s="28">
        <f>(K151)</f>
        <v>100.06702222222225</v>
      </c>
      <c r="N151" s="60"/>
      <c r="O151" s="28">
        <f>K151*(($O$13/12)/3)</f>
        <v>29.186214814814825</v>
      </c>
      <c r="P151" s="28">
        <f>K151*(($P$13/12)/3)</f>
        <v>16.67783703703704</v>
      </c>
      <c r="Q151" s="28"/>
      <c r="R151" s="28"/>
      <c r="S151" s="60">
        <f>(K151*$AI$22)*3</f>
        <v>16.511058666666671</v>
      </c>
      <c r="T151" s="28"/>
      <c r="U151" s="28">
        <f>K151*($U$13/12/3)</f>
        <v>3.4745493827160505</v>
      </c>
      <c r="V151" s="28">
        <f>K151*($V$13/12/3)</f>
        <v>4.8643691358024705</v>
      </c>
      <c r="W151" s="30"/>
      <c r="X151" s="28"/>
      <c r="Y151" s="35"/>
      <c r="Z151" s="35"/>
      <c r="AA151" s="30"/>
      <c r="AB151" s="30"/>
      <c r="AC151" s="35"/>
      <c r="AD151" s="30"/>
    </row>
    <row r="152" spans="2:30" ht="12.75" customHeight="1" x14ac:dyDescent="0.2">
      <c r="B152" s="101" t="s">
        <v>60</v>
      </c>
      <c r="D152" s="89" t="s">
        <v>49</v>
      </c>
      <c r="E152" s="90"/>
      <c r="F152" s="91"/>
      <c r="G152" s="26"/>
      <c r="H152" s="34"/>
      <c r="I152" s="30"/>
      <c r="J152" s="30">
        <v>0.33</v>
      </c>
      <c r="K152" s="30">
        <f>IF(D152&lt;&gt;"",I151*J152/9,"")</f>
        <v>1.9609333333333341</v>
      </c>
      <c r="L152" s="30"/>
      <c r="M152" s="28"/>
      <c r="N152" s="60"/>
      <c r="O152" s="28">
        <f>K152*(($AG$13/12)/3)</f>
        <v>0.27235185185185196</v>
      </c>
      <c r="P152" s="28">
        <f>K152*(($P$13/12)/3)</f>
        <v>0.32682222222222235</v>
      </c>
      <c r="Q152" s="28"/>
      <c r="R152" s="28"/>
      <c r="S152" s="60">
        <f>(K152*$AI$22)</f>
        <v>0.10785133333333337</v>
      </c>
      <c r="T152" s="28"/>
      <c r="U152" s="28"/>
      <c r="V152" s="28"/>
      <c r="W152" s="28"/>
      <c r="X152" s="28"/>
      <c r="Y152" s="35"/>
      <c r="Z152" s="28"/>
      <c r="AA152" s="28"/>
      <c r="AB152" s="30"/>
      <c r="AC152" s="29"/>
      <c r="AD152" s="30"/>
    </row>
    <row r="153" spans="2:30" ht="12.75" customHeight="1" x14ac:dyDescent="0.2">
      <c r="B153" s="101" t="s">
        <v>60</v>
      </c>
      <c r="D153" s="89" t="s">
        <v>52</v>
      </c>
      <c r="E153" s="90"/>
      <c r="F153" s="91"/>
      <c r="G153" s="26"/>
      <c r="H153" s="34"/>
      <c r="I153" s="30"/>
      <c r="J153" s="30">
        <v>0.83</v>
      </c>
      <c r="K153" s="30">
        <f>IF(D153&lt;&gt;"",I151*J153/9,"")</f>
        <v>4.932044444444446</v>
      </c>
      <c r="L153" s="30"/>
      <c r="M153" s="28"/>
      <c r="N153" s="60"/>
      <c r="O153" s="28">
        <f>K153*(($AG$14/12)/3)</f>
        <v>0.753506790123457</v>
      </c>
      <c r="P153" s="28">
        <f>K153*(($P$13/12)/3)</f>
        <v>0.82200740740740763</v>
      </c>
      <c r="Q153" s="28"/>
      <c r="R153" s="28"/>
      <c r="S153" s="60"/>
      <c r="T153" s="28"/>
      <c r="U153" s="28"/>
      <c r="V153" s="28"/>
      <c r="W153" s="28"/>
      <c r="X153" s="28"/>
      <c r="Y153" s="35"/>
      <c r="Z153" s="28"/>
      <c r="AA153" s="28"/>
      <c r="AB153" s="30"/>
      <c r="AC153" s="29"/>
      <c r="AD153" s="30"/>
    </row>
    <row r="154" spans="2:30" ht="12.75" customHeight="1" x14ac:dyDescent="0.2">
      <c r="B154" s="101" t="s">
        <v>60</v>
      </c>
      <c r="D154" s="89" t="s">
        <v>50</v>
      </c>
      <c r="E154" s="90"/>
      <c r="F154" s="91"/>
      <c r="G154" s="26"/>
      <c r="H154" s="34"/>
      <c r="I154" s="30"/>
      <c r="J154" s="30">
        <v>1.33</v>
      </c>
      <c r="K154" s="30">
        <f>IF(D154&lt;&gt;"",I151*J154/9,"")</f>
        <v>7.9031555555555588</v>
      </c>
      <c r="L154" s="30"/>
      <c r="M154" s="28"/>
      <c r="N154" s="60"/>
      <c r="O154" s="28"/>
      <c r="P154" s="28">
        <f>K154*(($P$13/12)/3)</f>
        <v>1.3171925925925931</v>
      </c>
      <c r="Q154" s="28"/>
      <c r="R154" s="28"/>
      <c r="S154" s="60"/>
      <c r="T154" s="28"/>
      <c r="U154" s="28"/>
      <c r="V154" s="28"/>
      <c r="W154" s="28"/>
      <c r="X154" s="28"/>
      <c r="Y154" s="35"/>
      <c r="Z154" s="28"/>
      <c r="AA154" s="28"/>
      <c r="AB154" s="30"/>
      <c r="AC154" s="29"/>
      <c r="AD154" s="30"/>
    </row>
    <row r="155" spans="2:30" ht="12.75" customHeight="1" x14ac:dyDescent="0.2">
      <c r="B155" s="101" t="s">
        <v>60</v>
      </c>
      <c r="D155" s="61" t="s">
        <v>51</v>
      </c>
      <c r="E155" s="64"/>
      <c r="F155" s="63"/>
      <c r="G155" s="26"/>
      <c r="H155" s="34"/>
      <c r="I155" s="30"/>
      <c r="J155" s="30">
        <v>1.5</v>
      </c>
      <c r="K155" s="30">
        <f>IF(D155&lt;&gt;"",I151*J155/9,"")</f>
        <v>8.9133333333333358</v>
      </c>
      <c r="L155" s="30"/>
      <c r="M155" s="28">
        <f t="shared" ref="M155" si="39">(K155)</f>
        <v>8.9133333333333358</v>
      </c>
      <c r="N155" s="60"/>
      <c r="O155" s="28"/>
      <c r="P155" s="28"/>
      <c r="Q155" s="28"/>
      <c r="R155" s="28"/>
      <c r="S155" s="60"/>
      <c r="T155" s="28"/>
      <c r="U155" s="28"/>
      <c r="V155" s="28"/>
      <c r="W155" s="28"/>
      <c r="X155" s="28"/>
      <c r="Y155" s="35"/>
      <c r="Z155" s="28"/>
      <c r="AA155" s="28"/>
      <c r="AB155" s="30"/>
      <c r="AC155" s="29"/>
      <c r="AD155" s="30"/>
    </row>
    <row r="156" spans="2:30" ht="12.75" customHeight="1" x14ac:dyDescent="0.2">
      <c r="B156" s="101" t="s">
        <v>60</v>
      </c>
      <c r="D156" s="31">
        <v>1310.52</v>
      </c>
      <c r="E156" s="32"/>
      <c r="F156" s="31">
        <v>1348.71</v>
      </c>
      <c r="G156" s="33"/>
      <c r="H156" s="34" t="s">
        <v>39</v>
      </c>
      <c r="I156" s="30">
        <f t="shared" ref="I156" si="40">IF(D156&lt;&gt;"",F156-D156,"")</f>
        <v>38.190000000000055</v>
      </c>
      <c r="J156" s="30">
        <v>17.32</v>
      </c>
      <c r="K156" s="30">
        <f>IF(D156&lt;&gt;"",I156*J156/9,"")</f>
        <v>73.494533333333436</v>
      </c>
      <c r="L156" s="30"/>
      <c r="M156" s="28">
        <f>(K156)</f>
        <v>73.494533333333436</v>
      </c>
      <c r="N156" s="60"/>
      <c r="O156" s="28">
        <f>K156*(($O$13/12)/3)</f>
        <v>21.435905555555586</v>
      </c>
      <c r="P156" s="28">
        <f>K156*(($P$13/12)/3)</f>
        <v>12.249088888888906</v>
      </c>
      <c r="Q156" s="28"/>
      <c r="R156" s="28"/>
      <c r="S156" s="60">
        <f>(K156*$AI$22)*3</f>
        <v>12.126598000000016</v>
      </c>
      <c r="T156" s="28"/>
      <c r="U156" s="28">
        <f>K156*($U$13/12/3)</f>
        <v>2.5518935185185221</v>
      </c>
      <c r="V156" s="28">
        <f>K156*($V$13/12/3)</f>
        <v>3.5726509259259309</v>
      </c>
      <c r="W156" s="30"/>
      <c r="X156" s="28"/>
      <c r="Y156" s="35"/>
      <c r="Z156" s="28"/>
      <c r="AA156" s="28"/>
      <c r="AB156" s="30"/>
      <c r="AC156" s="29"/>
      <c r="AD156" s="30"/>
    </row>
    <row r="157" spans="2:30" ht="12.75" customHeight="1" x14ac:dyDescent="0.2">
      <c r="B157" s="101" t="s">
        <v>60</v>
      </c>
      <c r="D157" s="89" t="s">
        <v>49</v>
      </c>
      <c r="E157" s="90"/>
      <c r="F157" s="91"/>
      <c r="G157" s="26"/>
      <c r="H157" s="34"/>
      <c r="I157" s="30"/>
      <c r="J157" s="30">
        <v>0.33</v>
      </c>
      <c r="K157" s="30">
        <f>IF(D157&lt;&gt;"",I156*J157/9,"")</f>
        <v>1.4003000000000021</v>
      </c>
      <c r="L157" s="30"/>
      <c r="M157" s="28"/>
      <c r="N157" s="60"/>
      <c r="O157" s="28">
        <f>K157*(($AG$13/12)/3)</f>
        <v>0.19448611111111141</v>
      </c>
      <c r="P157" s="28">
        <f>K157*(($P$13/12)/3)</f>
        <v>0.23338333333333366</v>
      </c>
      <c r="Q157" s="28"/>
      <c r="R157" s="28"/>
      <c r="S157" s="60">
        <f>(K157*$AI$22)</f>
        <v>7.7016500000000113E-2</v>
      </c>
      <c r="T157" s="28"/>
      <c r="U157" s="28"/>
      <c r="V157" s="28"/>
      <c r="W157" s="28"/>
      <c r="X157" s="28"/>
      <c r="Y157" s="35"/>
      <c r="Z157" s="28"/>
      <c r="AA157" s="28"/>
      <c r="AB157" s="30"/>
      <c r="AC157" s="29"/>
      <c r="AD157" s="30"/>
    </row>
    <row r="158" spans="2:30" ht="12.75" customHeight="1" x14ac:dyDescent="0.2">
      <c r="B158" s="101" t="s">
        <v>60</v>
      </c>
      <c r="D158" s="89" t="s">
        <v>52</v>
      </c>
      <c r="E158" s="90"/>
      <c r="F158" s="91"/>
      <c r="G158" s="26"/>
      <c r="H158" s="34"/>
      <c r="I158" s="30"/>
      <c r="J158" s="30">
        <v>0.83</v>
      </c>
      <c r="K158" s="30">
        <f>IF(D158&lt;&gt;"",I156*J158/9,"")</f>
        <v>3.5219666666666716</v>
      </c>
      <c r="L158" s="30"/>
      <c r="M158" s="28"/>
      <c r="N158" s="60"/>
      <c r="O158" s="28">
        <f>K158*(($AG$14/12)/3)</f>
        <v>0.5380782407407414</v>
      </c>
      <c r="P158" s="28">
        <f>K158*(($P$13/12)/3)</f>
        <v>0.58699444444444526</v>
      </c>
      <c r="Q158" s="28"/>
      <c r="R158" s="28"/>
      <c r="S158" s="60"/>
      <c r="T158" s="28"/>
      <c r="U158" s="28"/>
      <c r="V158" s="28"/>
      <c r="W158" s="28"/>
      <c r="X158" s="28"/>
      <c r="Y158" s="35"/>
      <c r="Z158" s="28"/>
      <c r="AA158" s="28"/>
      <c r="AB158" s="30"/>
      <c r="AC158" s="29"/>
      <c r="AD158" s="30"/>
    </row>
    <row r="159" spans="2:30" ht="12.75" customHeight="1" x14ac:dyDescent="0.2">
      <c r="B159" s="101" t="s">
        <v>60</v>
      </c>
      <c r="D159" s="89" t="s">
        <v>50</v>
      </c>
      <c r="E159" s="90"/>
      <c r="F159" s="91"/>
      <c r="G159" s="26"/>
      <c r="H159" s="34"/>
      <c r="I159" s="30"/>
      <c r="J159" s="30">
        <v>1.33</v>
      </c>
      <c r="K159" s="30">
        <f>IF(D159&lt;&gt;"",I156*J159/9,"")</f>
        <v>5.6436333333333417</v>
      </c>
      <c r="L159" s="30"/>
      <c r="M159" s="28"/>
      <c r="N159" s="60"/>
      <c r="O159" s="28"/>
      <c r="P159" s="28">
        <f>K159*(($P$13/12)/3)</f>
        <v>0.94060555555555692</v>
      </c>
      <c r="Q159" s="28"/>
      <c r="R159" s="28"/>
      <c r="S159" s="60"/>
      <c r="T159" s="28"/>
      <c r="U159" s="28"/>
      <c r="V159" s="28"/>
      <c r="W159" s="28"/>
      <c r="X159" s="28"/>
      <c r="Y159" s="35"/>
      <c r="Z159" s="28"/>
      <c r="AA159" s="28"/>
      <c r="AB159" s="30"/>
      <c r="AC159" s="29"/>
      <c r="AD159" s="30"/>
    </row>
    <row r="160" spans="2:30" ht="12.75" customHeight="1" x14ac:dyDescent="0.2">
      <c r="B160" s="101" t="s">
        <v>60</v>
      </c>
      <c r="D160" s="61" t="s">
        <v>51</v>
      </c>
      <c r="E160" s="64"/>
      <c r="F160" s="63"/>
      <c r="G160" s="26"/>
      <c r="H160" s="34"/>
      <c r="I160" s="30"/>
      <c r="J160" s="30">
        <v>1.5</v>
      </c>
      <c r="K160" s="30">
        <f>IF(D160&lt;&gt;"",I156*J160/9,"")</f>
        <v>6.3650000000000091</v>
      </c>
      <c r="L160" s="30"/>
      <c r="M160" s="28">
        <f t="shared" ref="M160" si="41">(K160)</f>
        <v>6.3650000000000091</v>
      </c>
      <c r="N160" s="60"/>
      <c r="O160" s="28"/>
      <c r="P160" s="28"/>
      <c r="Q160" s="28"/>
      <c r="R160" s="28"/>
      <c r="S160" s="60"/>
      <c r="T160" s="28"/>
      <c r="U160" s="28"/>
      <c r="V160" s="28"/>
      <c r="W160" s="28"/>
      <c r="X160" s="28"/>
      <c r="Y160" s="35"/>
      <c r="Z160" s="28"/>
      <c r="AA160" s="28"/>
      <c r="AB160" s="30"/>
      <c r="AC160" s="29"/>
      <c r="AD160" s="30"/>
    </row>
    <row r="161" spans="2:30" ht="12.75" customHeight="1" x14ac:dyDescent="0.2">
      <c r="B161" s="101" t="s">
        <v>60</v>
      </c>
      <c r="D161" s="31">
        <v>1348.71</v>
      </c>
      <c r="E161" s="32"/>
      <c r="F161" s="31">
        <v>1364</v>
      </c>
      <c r="G161" s="33"/>
      <c r="H161" s="34" t="s">
        <v>39</v>
      </c>
      <c r="I161" s="30">
        <f t="shared" ref="I161" si="42">IF(D161&lt;&gt;"",F161-D161,"")</f>
        <v>15.289999999999964</v>
      </c>
      <c r="J161" s="30">
        <v>16.7</v>
      </c>
      <c r="K161" s="30">
        <f>IF(D161&lt;&gt;"",I161*J161/9,"")</f>
        <v>28.371444444444379</v>
      </c>
      <c r="L161" s="30"/>
      <c r="M161" s="28">
        <f>(K161)</f>
        <v>28.371444444444379</v>
      </c>
      <c r="N161" s="60"/>
      <c r="O161" s="28">
        <f>K161*(($O$13/12)/3)</f>
        <v>8.2750046296296116</v>
      </c>
      <c r="P161" s="28">
        <f>K161*(($P$13/12)/3)</f>
        <v>4.7285740740740625</v>
      </c>
      <c r="Q161" s="28"/>
      <c r="R161" s="28"/>
      <c r="S161" s="60">
        <f>(K161*$AI$22)*3</f>
        <v>4.6812883333333222</v>
      </c>
      <c r="T161" s="28"/>
      <c r="U161" s="28">
        <f>K161*($U$13/12/3)</f>
        <v>0.98511959876542987</v>
      </c>
      <c r="V161" s="28">
        <f>K161*($V$13/12/3)</f>
        <v>1.3791674382716017</v>
      </c>
      <c r="W161" s="30"/>
      <c r="X161" s="28"/>
      <c r="Y161" s="35"/>
      <c r="Z161" s="28"/>
      <c r="AA161" s="28"/>
      <c r="AB161" s="30"/>
      <c r="AC161" s="29"/>
      <c r="AD161" s="30"/>
    </row>
    <row r="162" spans="2:30" ht="12.75" customHeight="1" x14ac:dyDescent="0.2">
      <c r="B162" s="101" t="s">
        <v>60</v>
      </c>
      <c r="D162" s="89" t="s">
        <v>49</v>
      </c>
      <c r="E162" s="90"/>
      <c r="F162" s="91"/>
      <c r="G162" s="26"/>
      <c r="H162" s="34"/>
      <c r="I162" s="30"/>
      <c r="J162" s="30">
        <v>0.33</v>
      </c>
      <c r="K162" s="30">
        <f>IF(D162&lt;&gt;"",I161*J162/9,"")</f>
        <v>0.5606333333333321</v>
      </c>
      <c r="L162" s="30"/>
      <c r="M162" s="28"/>
      <c r="N162" s="60"/>
      <c r="O162" s="28">
        <f>K162*(($AG$13/12)/3)</f>
        <v>7.7865740740740569E-2</v>
      </c>
      <c r="P162" s="28">
        <f>K162*(($P$13/12)/3)</f>
        <v>9.3438888888888683E-2</v>
      </c>
      <c r="Q162" s="28"/>
      <c r="R162" s="28"/>
      <c r="S162" s="60">
        <f>(K162*$AI$22)</f>
        <v>3.0834833333333266E-2</v>
      </c>
      <c r="T162" s="28"/>
      <c r="U162" s="28"/>
      <c r="V162" s="28"/>
      <c r="W162" s="28"/>
      <c r="X162" s="28"/>
      <c r="Y162" s="35"/>
      <c r="Z162" s="28"/>
      <c r="AA162" s="28"/>
      <c r="AB162" s="30"/>
      <c r="AC162" s="29"/>
      <c r="AD162" s="30"/>
    </row>
    <row r="163" spans="2:30" ht="12.75" customHeight="1" x14ac:dyDescent="0.2">
      <c r="B163" s="101" t="s">
        <v>60</v>
      </c>
      <c r="D163" s="89" t="s">
        <v>52</v>
      </c>
      <c r="E163" s="90"/>
      <c r="F163" s="91"/>
      <c r="G163" s="26"/>
      <c r="H163" s="34"/>
      <c r="I163" s="30"/>
      <c r="J163" s="30">
        <v>0.83</v>
      </c>
      <c r="K163" s="30">
        <f>IF(D163&lt;&gt;"",I161*J163/9,"")</f>
        <v>1.4100777777777744</v>
      </c>
      <c r="L163" s="30"/>
      <c r="M163" s="28"/>
      <c r="N163" s="60"/>
      <c r="O163" s="28">
        <f>K163*(($AG$14/12)/3)</f>
        <v>0.21542854938271552</v>
      </c>
      <c r="P163" s="28">
        <f>K163*(($P$13/12)/3)</f>
        <v>0.2350129629629624</v>
      </c>
      <c r="Q163" s="28"/>
      <c r="R163" s="28"/>
      <c r="S163" s="60"/>
      <c r="T163" s="28"/>
      <c r="U163" s="28"/>
      <c r="V163" s="28"/>
      <c r="W163" s="28"/>
      <c r="X163" s="28"/>
      <c r="Y163" s="35"/>
      <c r="Z163" s="28"/>
      <c r="AA163" s="28"/>
      <c r="AB163" s="30"/>
      <c r="AC163" s="29"/>
      <c r="AD163" s="30"/>
    </row>
    <row r="164" spans="2:30" ht="12.75" customHeight="1" x14ac:dyDescent="0.2">
      <c r="B164" s="101" t="s">
        <v>60</v>
      </c>
      <c r="D164" s="89" t="s">
        <v>50</v>
      </c>
      <c r="E164" s="90"/>
      <c r="F164" s="91"/>
      <c r="G164" s="26"/>
      <c r="H164" s="34"/>
      <c r="I164" s="30"/>
      <c r="J164" s="30">
        <v>1.33</v>
      </c>
      <c r="K164" s="30">
        <f>IF(D164&lt;&gt;"",I161*J164/9,"")</f>
        <v>2.2595222222222171</v>
      </c>
      <c r="L164" s="30"/>
      <c r="M164" s="28"/>
      <c r="N164" s="60"/>
      <c r="O164" s="28"/>
      <c r="P164" s="28">
        <f>K164*(($P$13/12)/3)</f>
        <v>0.37658703703703617</v>
      </c>
      <c r="Q164" s="28"/>
      <c r="R164" s="28"/>
      <c r="S164" s="60"/>
      <c r="T164" s="28"/>
      <c r="U164" s="28"/>
      <c r="V164" s="28"/>
      <c r="W164" s="28"/>
      <c r="X164" s="28"/>
      <c r="Y164" s="28"/>
      <c r="Z164" s="28"/>
      <c r="AA164" s="28"/>
      <c r="AB164" s="30"/>
      <c r="AC164" s="29"/>
      <c r="AD164" s="30"/>
    </row>
    <row r="165" spans="2:30" ht="12.75" customHeight="1" x14ac:dyDescent="0.2">
      <c r="B165" s="101" t="s">
        <v>60</v>
      </c>
      <c r="D165" s="61" t="s">
        <v>51</v>
      </c>
      <c r="E165" s="64"/>
      <c r="F165" s="63"/>
      <c r="G165" s="26"/>
      <c r="H165" s="34"/>
      <c r="I165" s="30"/>
      <c r="J165" s="30">
        <v>1.5</v>
      </c>
      <c r="K165" s="30">
        <f>IF(D165&lt;&gt;"",I161*J165/9,"")</f>
        <v>2.5483333333333271</v>
      </c>
      <c r="L165" s="30"/>
      <c r="M165" s="28">
        <f t="shared" ref="M165" si="43">(K165)</f>
        <v>2.5483333333333271</v>
      </c>
      <c r="N165" s="60"/>
      <c r="O165" s="28"/>
      <c r="P165" s="28"/>
      <c r="Q165" s="28"/>
      <c r="R165" s="28"/>
      <c r="S165" s="60"/>
      <c r="T165" s="28"/>
      <c r="U165" s="28"/>
      <c r="V165" s="28"/>
      <c r="W165" s="28"/>
      <c r="X165" s="28"/>
      <c r="Y165" s="28"/>
      <c r="Z165" s="28"/>
      <c r="AA165" s="28"/>
      <c r="AB165" s="30"/>
      <c r="AC165" s="29"/>
      <c r="AD165" s="30"/>
    </row>
    <row r="166" spans="2:30" ht="12.75" customHeight="1" x14ac:dyDescent="0.2">
      <c r="B166" s="55"/>
      <c r="D166" s="31"/>
      <c r="E166" s="32"/>
      <c r="F166" s="31"/>
      <c r="G166" s="33"/>
      <c r="H166" s="34"/>
      <c r="I166" s="30" t="str">
        <f t="shared" ref="I166:I168" si="44">IF(D166&lt;&gt;"",F166-D166,"")</f>
        <v/>
      </c>
      <c r="J166" s="30"/>
      <c r="K166" s="30" t="str">
        <f t="shared" ref="K166:K168" si="45">IF(D166&lt;&gt;"",I166*J166/9,"")</f>
        <v/>
      </c>
      <c r="L166" s="30"/>
      <c r="M166" s="28"/>
      <c r="N166" s="28"/>
      <c r="O166" s="30"/>
      <c r="P166" s="28"/>
      <c r="Q166" s="28"/>
      <c r="R166" s="28"/>
      <c r="S166" s="28"/>
      <c r="T166" s="28"/>
      <c r="U166" s="28"/>
      <c r="V166" s="28"/>
      <c r="W166" s="28"/>
      <c r="X166" s="28"/>
      <c r="Y166" s="35"/>
      <c r="Z166" s="35"/>
      <c r="AA166" s="30"/>
      <c r="AB166" s="30"/>
      <c r="AC166" s="29"/>
      <c r="AD166" s="30"/>
    </row>
    <row r="167" spans="2:30" ht="12.75" customHeight="1" x14ac:dyDescent="0.2">
      <c r="B167" s="55"/>
      <c r="D167" s="37"/>
      <c r="E167" s="38"/>
      <c r="F167" s="37"/>
      <c r="G167" s="39"/>
      <c r="H167" s="36"/>
      <c r="I167" s="40" t="str">
        <f t="shared" si="44"/>
        <v/>
      </c>
      <c r="J167" s="40"/>
      <c r="K167" s="40" t="str">
        <f t="shared" si="45"/>
        <v/>
      </c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1"/>
      <c r="Z167" s="41"/>
      <c r="AA167" s="40"/>
      <c r="AB167" s="40"/>
      <c r="AC167" s="41"/>
      <c r="AD167" s="40"/>
    </row>
    <row r="168" spans="2:30" ht="12.75" customHeight="1" thickBot="1" x14ac:dyDescent="0.25">
      <c r="B168" s="56"/>
      <c r="D168" s="42"/>
      <c r="E168" s="38"/>
      <c r="F168" s="43"/>
      <c r="G168" s="39"/>
      <c r="H168" s="36"/>
      <c r="I168" s="38" t="str">
        <f t="shared" si="44"/>
        <v/>
      </c>
      <c r="J168" s="40"/>
      <c r="K168" s="40" t="str">
        <f t="shared" si="45"/>
        <v/>
      </c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1"/>
      <c r="Z168" s="41"/>
      <c r="AA168" s="40"/>
      <c r="AB168" s="40"/>
      <c r="AC168" s="41"/>
      <c r="AD168" s="40"/>
    </row>
    <row r="169" spans="2:30" ht="12.75" customHeight="1" thickBot="1" x14ac:dyDescent="0.25">
      <c r="D169" s="77" t="s">
        <v>4</v>
      </c>
      <c r="E169" s="78"/>
      <c r="F169" s="78"/>
      <c r="G169" s="78"/>
      <c r="H169" s="78"/>
      <c r="I169" s="78"/>
      <c r="J169" s="78"/>
      <c r="K169" s="78"/>
      <c r="L169" s="79"/>
      <c r="M169" s="44">
        <f t="shared" ref="M169:AD169" si="46">IF(M93="","",IF(M110="","",IF(SUM(M111:M168)&lt;&gt;0,SUM(M111:M168),"")))</f>
        <v>816.6054444444444</v>
      </c>
      <c r="N169" s="44" t="str">
        <f t="shared" si="46"/>
        <v/>
      </c>
      <c r="O169" s="44">
        <f t="shared" si="46"/>
        <v>167.26204413580254</v>
      </c>
      <c r="P169" s="44">
        <f t="shared" si="46"/>
        <v>147.96240370370376</v>
      </c>
      <c r="Q169" s="44">
        <f t="shared" si="46"/>
        <v>26.971175308641989</v>
      </c>
      <c r="R169" s="44" t="str">
        <f t="shared" si="46"/>
        <v/>
      </c>
      <c r="S169" s="44">
        <f t="shared" si="46"/>
        <v>91.575187000000014</v>
      </c>
      <c r="T169" s="44" t="str">
        <f t="shared" si="46"/>
        <v/>
      </c>
      <c r="U169" s="44">
        <f t="shared" si="46"/>
        <v>19.124494598765438</v>
      </c>
      <c r="V169" s="44">
        <f t="shared" si="46"/>
        <v>26.774292438271612</v>
      </c>
      <c r="W169" s="44" t="str">
        <f t="shared" si="46"/>
        <v/>
      </c>
      <c r="X169" s="44">
        <f t="shared" si="46"/>
        <v>200</v>
      </c>
      <c r="Y169" s="44" t="str">
        <f t="shared" si="46"/>
        <v/>
      </c>
      <c r="Z169" s="44" t="str">
        <f t="shared" si="46"/>
        <v/>
      </c>
      <c r="AA169" s="44" t="str">
        <f t="shared" si="46"/>
        <v/>
      </c>
      <c r="AB169" s="44" t="str">
        <f t="shared" si="46"/>
        <v/>
      </c>
      <c r="AC169" s="44" t="str">
        <f t="shared" si="46"/>
        <v/>
      </c>
      <c r="AD169" s="44" t="str">
        <f t="shared" si="46"/>
        <v/>
      </c>
    </row>
    <row r="170" spans="2:30" ht="12.75" customHeight="1" x14ac:dyDescent="0.2">
      <c r="B170" s="6" t="s">
        <v>19</v>
      </c>
      <c r="D170" s="74" t="s">
        <v>5</v>
      </c>
      <c r="E170" s="75"/>
      <c r="F170" s="75"/>
      <c r="G170" s="75"/>
      <c r="H170" s="75"/>
      <c r="I170" s="75"/>
      <c r="J170" s="75"/>
      <c r="K170" s="75"/>
      <c r="L170" s="76"/>
      <c r="M170" s="45">
        <f t="shared" ref="M170:AD170" si="47">IF(M93="","",IF(M110="",IF(SUM(COUNTIF(M111:M168,"LS")+COUNTIF(M111:M168,"LUMP"))&gt;0,"LS",""),IF(M169&lt;&gt;"",ROUNDUP(M169,0),"")))</f>
        <v>817</v>
      </c>
      <c r="N170" s="45" t="str">
        <f t="shared" si="47"/>
        <v/>
      </c>
      <c r="O170" s="45">
        <f t="shared" si="47"/>
        <v>168</v>
      </c>
      <c r="P170" s="45">
        <f t="shared" si="47"/>
        <v>148</v>
      </c>
      <c r="Q170" s="45">
        <f t="shared" si="47"/>
        <v>27</v>
      </c>
      <c r="R170" s="45" t="str">
        <f t="shared" si="47"/>
        <v/>
      </c>
      <c r="S170" s="45">
        <f t="shared" si="47"/>
        <v>92</v>
      </c>
      <c r="T170" s="45" t="str">
        <f t="shared" si="47"/>
        <v/>
      </c>
      <c r="U170" s="45">
        <f t="shared" si="47"/>
        <v>20</v>
      </c>
      <c r="V170" s="45">
        <f t="shared" si="47"/>
        <v>27</v>
      </c>
      <c r="W170" s="45" t="str">
        <f t="shared" si="47"/>
        <v/>
      </c>
      <c r="X170" s="45">
        <f t="shared" si="47"/>
        <v>200</v>
      </c>
      <c r="Y170" s="45" t="str">
        <f t="shared" si="47"/>
        <v/>
      </c>
      <c r="Z170" s="45" t="str">
        <f t="shared" si="47"/>
        <v/>
      </c>
      <c r="AA170" s="45" t="str">
        <f t="shared" si="47"/>
        <v/>
      </c>
      <c r="AB170" s="45" t="str">
        <f t="shared" si="47"/>
        <v/>
      </c>
      <c r="AC170" s="45" t="str">
        <f t="shared" si="47"/>
        <v/>
      </c>
      <c r="AD170" s="45" t="str">
        <f t="shared" si="47"/>
        <v/>
      </c>
    </row>
    <row r="171" spans="2:30" ht="12.75" customHeight="1" thickBot="1" x14ac:dyDescent="0.25"/>
    <row r="172" spans="2:30" ht="12.75" customHeight="1" thickBot="1" x14ac:dyDescent="0.25">
      <c r="B172" s="52" t="s">
        <v>17</v>
      </c>
      <c r="D172" s="80">
        <f>D92+1</f>
        <v>3</v>
      </c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</row>
    <row r="173" spans="2:30" ht="12.75" customHeight="1" thickBot="1" x14ac:dyDescent="0.25">
      <c r="B173" s="53">
        <v>3</v>
      </c>
      <c r="D173" s="12"/>
      <c r="E173" s="12"/>
      <c r="F173" s="12"/>
      <c r="G173" s="12"/>
      <c r="H173" s="12"/>
      <c r="I173" s="13"/>
      <c r="J173" s="13"/>
      <c r="K173" s="13"/>
      <c r="L173" s="14" t="s">
        <v>15</v>
      </c>
      <c r="M173" s="58" t="s">
        <v>31</v>
      </c>
      <c r="N173" s="59" t="s">
        <v>47</v>
      </c>
      <c r="O173" s="58" t="s">
        <v>33</v>
      </c>
      <c r="P173" s="58" t="s">
        <v>32</v>
      </c>
      <c r="Q173" s="58" t="s">
        <v>32</v>
      </c>
      <c r="R173" s="51"/>
      <c r="S173" s="58" t="s">
        <v>34</v>
      </c>
      <c r="T173" s="51"/>
      <c r="U173" s="51" t="s">
        <v>35</v>
      </c>
      <c r="V173" s="58" t="s">
        <v>36</v>
      </c>
      <c r="W173" s="51"/>
      <c r="X173" s="58" t="s">
        <v>37</v>
      </c>
      <c r="Y173" s="51"/>
      <c r="Z173" s="51"/>
      <c r="AA173" s="51"/>
      <c r="AB173" s="51"/>
      <c r="AC173" s="51"/>
      <c r="AD173" s="51"/>
    </row>
    <row r="174" spans="2:30" ht="12.75" customHeight="1" x14ac:dyDescent="0.2">
      <c r="D174" s="12"/>
      <c r="E174" s="12"/>
      <c r="F174" s="12"/>
      <c r="G174" s="12"/>
      <c r="H174" s="12"/>
      <c r="I174" s="13"/>
      <c r="J174" s="13"/>
      <c r="K174" s="13"/>
      <c r="L174" s="14" t="s">
        <v>16</v>
      </c>
      <c r="M174" s="16"/>
      <c r="N174" s="16" t="s">
        <v>48</v>
      </c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</row>
    <row r="175" spans="2:30" ht="12.75" customHeight="1" x14ac:dyDescent="0.2">
      <c r="D175" s="17"/>
      <c r="E175" s="17"/>
      <c r="F175" s="1"/>
      <c r="G175" s="18"/>
      <c r="H175" s="13"/>
      <c r="I175" s="12"/>
      <c r="J175" s="13"/>
      <c r="K175" s="13"/>
      <c r="L175" s="14" t="s">
        <v>7</v>
      </c>
      <c r="M175" s="15">
        <v>8</v>
      </c>
      <c r="N175" s="15">
        <v>1</v>
      </c>
      <c r="O175" s="15">
        <v>5</v>
      </c>
      <c r="P175" s="15">
        <v>6</v>
      </c>
      <c r="Q175" s="15">
        <v>7</v>
      </c>
      <c r="R175" s="15"/>
      <c r="S175" s="15">
        <v>3</v>
      </c>
      <c r="T175" s="15"/>
      <c r="U175" s="15">
        <v>2</v>
      </c>
      <c r="V175" s="15">
        <v>4</v>
      </c>
      <c r="W175" s="15"/>
      <c r="X175" s="15">
        <v>11</v>
      </c>
      <c r="Y175" s="15"/>
      <c r="Z175" s="15"/>
      <c r="AA175" s="15"/>
      <c r="AB175" s="15"/>
      <c r="AC175" s="15"/>
      <c r="AD175" s="15"/>
    </row>
    <row r="176" spans="2:30" ht="12.75" customHeight="1" thickBot="1" x14ac:dyDescent="0.25">
      <c r="D176" s="17"/>
      <c r="E176" s="17"/>
      <c r="F176" s="1"/>
      <c r="G176" s="18"/>
      <c r="H176" s="13"/>
      <c r="I176" s="12"/>
      <c r="J176" s="13"/>
      <c r="K176" s="13"/>
      <c r="L176" s="14" t="s">
        <v>8</v>
      </c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</row>
    <row r="177" spans="2:30" ht="12.75" customHeight="1" x14ac:dyDescent="0.2">
      <c r="B177" s="65" t="s">
        <v>18</v>
      </c>
      <c r="D177" s="81" t="s">
        <v>2</v>
      </c>
      <c r="E177" s="82"/>
      <c r="F177" s="83"/>
      <c r="G177" s="87" t="s">
        <v>9</v>
      </c>
      <c r="H177" s="71" t="s">
        <v>0</v>
      </c>
      <c r="I177" s="71" t="s">
        <v>10</v>
      </c>
      <c r="J177" s="71" t="s">
        <v>30</v>
      </c>
      <c r="K177" s="71" t="s">
        <v>29</v>
      </c>
      <c r="L177" s="71" t="s">
        <v>3</v>
      </c>
      <c r="M177" s="20" t="str">
        <f t="shared" ref="M177:AD177" si="48">IF(OR(TRIM(M173)=0,TRIM(M173)=""),"",IF(IFERROR(TRIM(INDEX(QryItemNamed,MATCH(TRIM(M173),ITEM,0),2)),"")="Y","SPECIAL",LEFT(IFERROR(TRIM(INDEX(ITEM,MATCH(TRIM(M173),ITEM,0))),""),3)))</f>
        <v>204</v>
      </c>
      <c r="N177" s="20" t="str">
        <f t="shared" si="48"/>
        <v>254</v>
      </c>
      <c r="O177" s="20" t="str">
        <f t="shared" si="48"/>
        <v>301</v>
      </c>
      <c r="P177" s="20" t="str">
        <f t="shared" si="48"/>
        <v>304</v>
      </c>
      <c r="Q177" s="20" t="str">
        <f t="shared" si="48"/>
        <v>304</v>
      </c>
      <c r="R177" s="20" t="str">
        <f t="shared" si="48"/>
        <v/>
      </c>
      <c r="S177" s="20" t="str">
        <f t="shared" si="48"/>
        <v>407</v>
      </c>
      <c r="T177" s="20" t="str">
        <f t="shared" si="48"/>
        <v/>
      </c>
      <c r="U177" s="20" t="str">
        <f t="shared" si="48"/>
        <v>442</v>
      </c>
      <c r="V177" s="20" t="str">
        <f t="shared" si="48"/>
        <v>442</v>
      </c>
      <c r="W177" s="20" t="str">
        <f t="shared" si="48"/>
        <v/>
      </c>
      <c r="X177" s="20" t="str">
        <f t="shared" si="48"/>
        <v>526</v>
      </c>
      <c r="Y177" s="20" t="str">
        <f t="shared" si="48"/>
        <v/>
      </c>
      <c r="Z177" s="20" t="str">
        <f t="shared" si="48"/>
        <v/>
      </c>
      <c r="AA177" s="20" t="str">
        <f t="shared" si="48"/>
        <v/>
      </c>
      <c r="AB177" s="20" t="str">
        <f t="shared" si="48"/>
        <v/>
      </c>
      <c r="AC177" s="20" t="str">
        <f t="shared" si="48"/>
        <v/>
      </c>
      <c r="AD177" s="20" t="str">
        <f t="shared" si="48"/>
        <v/>
      </c>
    </row>
    <row r="178" spans="2:30" ht="12.75" customHeight="1" x14ac:dyDescent="0.2">
      <c r="B178" s="66"/>
      <c r="D178" s="84"/>
      <c r="E178" s="85"/>
      <c r="F178" s="86"/>
      <c r="G178" s="88"/>
      <c r="H178" s="72"/>
      <c r="I178" s="72"/>
      <c r="J178" s="72"/>
      <c r="K178" s="72"/>
      <c r="L178" s="72"/>
      <c r="M178" s="68" t="str">
        <f t="shared" ref="M178:AD178" si="49">IF(OR(TRIM(M173)=0,TRIM(M173)=""),IF(M174="","",M174),IF(IFERROR(TRIM(INDEX(QryItemNamed,MATCH(TRIM(M173),ITEM,0),2)),"")="Y",TRIM(RIGHT(IFERROR(TRIM(INDEX(QryItemNamed,MATCH(TRIM(M173),ITEM,0),4)),"123456789012"),LEN(IFERROR(TRIM(INDEX(QryItemNamed,MATCH(TRIM(M173),ITEM,0),4)),"123456789012"))-9))&amp;M174,IFERROR(TRIM(INDEX(QryItemNamed,MATCH(TRIM(M173),ITEM,0),4))&amp;M174,"ITEM CODE DOES NOT EXIST IN ITEM MASTER")))</f>
        <v>SUBGRADE COMPACTION</v>
      </c>
      <c r="N178" s="68" t="str">
        <f t="shared" si="49"/>
        <v>PAVEMENT PLANING, ASPHALT CONCRETE (3")</v>
      </c>
      <c r="O178" s="68" t="str">
        <f t="shared" si="49"/>
        <v>ASPHALT CONCRETE BASE, PG64-22</v>
      </c>
      <c r="P178" s="68" t="str">
        <f t="shared" si="49"/>
        <v>AGGREGATE BASE</v>
      </c>
      <c r="Q178" s="68" t="str">
        <f t="shared" si="49"/>
        <v>AGGREGATE BASE</v>
      </c>
      <c r="R178" s="68" t="str">
        <f t="shared" si="49"/>
        <v/>
      </c>
      <c r="S178" s="68" t="str">
        <f t="shared" si="49"/>
        <v>TACK COAT</v>
      </c>
      <c r="T178" s="68" t="str">
        <f t="shared" si="49"/>
        <v/>
      </c>
      <c r="U178" s="68" t="str">
        <f t="shared" si="49"/>
        <v>ASPHALT CONCRETE SURFACE COURSE, 9.5 MM, TYPE A (446), AS PER PLAN</v>
      </c>
      <c r="V178" s="68" t="str">
        <f t="shared" si="49"/>
        <v>ASPHALT CONCRETE INTERMEDIATE COURSE, 19 MM, TYPE A (448), AS PER PLAN</v>
      </c>
      <c r="W178" s="68" t="str">
        <f t="shared" si="49"/>
        <v/>
      </c>
      <c r="X178" s="68" t="str">
        <f t="shared" si="49"/>
        <v>REINFORCED CONCRETE APPROACH SLABS (T=15")</v>
      </c>
      <c r="Y178" s="68" t="str">
        <f t="shared" si="49"/>
        <v/>
      </c>
      <c r="Z178" s="68" t="str">
        <f t="shared" si="49"/>
        <v/>
      </c>
      <c r="AA178" s="68" t="str">
        <f t="shared" si="49"/>
        <v/>
      </c>
      <c r="AB178" s="68" t="str">
        <f t="shared" si="49"/>
        <v/>
      </c>
      <c r="AC178" s="68" t="str">
        <f t="shared" si="49"/>
        <v/>
      </c>
      <c r="AD178" s="68" t="str">
        <f t="shared" si="49"/>
        <v/>
      </c>
    </row>
    <row r="179" spans="2:30" ht="12.75" customHeight="1" x14ac:dyDescent="0.2">
      <c r="B179" s="66"/>
      <c r="D179" s="84"/>
      <c r="E179" s="85"/>
      <c r="F179" s="86"/>
      <c r="G179" s="88"/>
      <c r="H179" s="72"/>
      <c r="I179" s="72"/>
      <c r="J179" s="72"/>
      <c r="K179" s="72"/>
      <c r="L179" s="72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</row>
    <row r="180" spans="2:30" ht="12.75" customHeight="1" x14ac:dyDescent="0.2">
      <c r="B180" s="66"/>
      <c r="D180" s="84"/>
      <c r="E180" s="85"/>
      <c r="F180" s="86"/>
      <c r="G180" s="88"/>
      <c r="H180" s="72"/>
      <c r="I180" s="72"/>
      <c r="J180" s="72"/>
      <c r="K180" s="72"/>
      <c r="L180" s="72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</row>
    <row r="181" spans="2:30" ht="12.75" customHeight="1" x14ac:dyDescent="0.2">
      <c r="B181" s="66"/>
      <c r="D181" s="84"/>
      <c r="E181" s="85"/>
      <c r="F181" s="86"/>
      <c r="G181" s="88"/>
      <c r="H181" s="72"/>
      <c r="I181" s="72"/>
      <c r="J181" s="72"/>
      <c r="K181" s="72"/>
      <c r="L181" s="72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</row>
    <row r="182" spans="2:30" ht="12.75" customHeight="1" x14ac:dyDescent="0.2">
      <c r="B182" s="66"/>
      <c r="D182" s="84"/>
      <c r="E182" s="85"/>
      <c r="F182" s="86"/>
      <c r="G182" s="88"/>
      <c r="H182" s="72"/>
      <c r="I182" s="72"/>
      <c r="J182" s="72"/>
      <c r="K182" s="72"/>
      <c r="L182" s="72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</row>
    <row r="183" spans="2:30" ht="12.75" customHeight="1" x14ac:dyDescent="0.2">
      <c r="B183" s="66"/>
      <c r="D183" s="84"/>
      <c r="E183" s="85"/>
      <c r="F183" s="86"/>
      <c r="G183" s="88"/>
      <c r="H183" s="72"/>
      <c r="I183" s="72"/>
      <c r="J183" s="72"/>
      <c r="K183" s="72"/>
      <c r="L183" s="72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</row>
    <row r="184" spans="2:30" ht="12.75" customHeight="1" x14ac:dyDescent="0.2">
      <c r="B184" s="66"/>
      <c r="D184" s="84"/>
      <c r="E184" s="85"/>
      <c r="F184" s="86"/>
      <c r="G184" s="88"/>
      <c r="H184" s="72"/>
      <c r="I184" s="72"/>
      <c r="J184" s="72"/>
      <c r="K184" s="72"/>
      <c r="L184" s="72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</row>
    <row r="185" spans="2:30" ht="12.75" customHeight="1" x14ac:dyDescent="0.2">
      <c r="B185" s="66"/>
      <c r="D185" s="84"/>
      <c r="E185" s="85"/>
      <c r="F185" s="86"/>
      <c r="G185" s="88"/>
      <c r="H185" s="72"/>
      <c r="I185" s="72"/>
      <c r="J185" s="72"/>
      <c r="K185" s="72"/>
      <c r="L185" s="72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</row>
    <row r="186" spans="2:30" ht="12.75" customHeight="1" x14ac:dyDescent="0.2">
      <c r="B186" s="66"/>
      <c r="D186" s="84"/>
      <c r="E186" s="85"/>
      <c r="F186" s="86"/>
      <c r="G186" s="88"/>
      <c r="H186" s="72"/>
      <c r="I186" s="72"/>
      <c r="J186" s="72"/>
      <c r="K186" s="72"/>
      <c r="L186" s="72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</row>
    <row r="187" spans="2:30" ht="12.75" customHeight="1" x14ac:dyDescent="0.2">
      <c r="B187" s="66"/>
      <c r="D187" s="84"/>
      <c r="E187" s="85"/>
      <c r="F187" s="86"/>
      <c r="G187" s="88"/>
      <c r="H187" s="72"/>
      <c r="I187" s="72"/>
      <c r="J187" s="72"/>
      <c r="K187" s="72"/>
      <c r="L187" s="72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</row>
    <row r="188" spans="2:30" ht="12.75" customHeight="1" x14ac:dyDescent="0.2">
      <c r="B188" s="66"/>
      <c r="D188" s="84"/>
      <c r="E188" s="85"/>
      <c r="F188" s="86"/>
      <c r="G188" s="88"/>
      <c r="H188" s="72"/>
      <c r="I188" s="72"/>
      <c r="J188" s="72"/>
      <c r="K188" s="72"/>
      <c r="L188" s="72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</row>
    <row r="189" spans="2:30" ht="12.75" customHeight="1" x14ac:dyDescent="0.2">
      <c r="B189" s="66"/>
      <c r="D189" s="84"/>
      <c r="E189" s="85"/>
      <c r="F189" s="86"/>
      <c r="G189" s="88"/>
      <c r="H189" s="72"/>
      <c r="I189" s="72"/>
      <c r="J189" s="72"/>
      <c r="K189" s="72"/>
      <c r="L189" s="72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</row>
    <row r="190" spans="2:30" ht="12.75" customHeight="1" thickBot="1" x14ac:dyDescent="0.25">
      <c r="B190" s="67"/>
      <c r="D190" s="73"/>
      <c r="E190" s="73"/>
      <c r="F190" s="73"/>
      <c r="G190" s="21"/>
      <c r="H190" s="22"/>
      <c r="I190" s="23" t="s">
        <v>6</v>
      </c>
      <c r="J190" s="23" t="s">
        <v>6</v>
      </c>
      <c r="K190" s="23" t="s">
        <v>28</v>
      </c>
      <c r="L190" s="23" t="s">
        <v>28</v>
      </c>
      <c r="M190" s="23" t="str">
        <f t="shared" ref="M190:AD190" si="50">IF(OR(TRIM(M173)=0,TRIM(M173)=""),"",IF(IFERROR(TRIM(INDEX(QryItemNamed,MATCH(TRIM(M173),ITEM,0),3)),"")="LS","",IFERROR(TRIM(INDEX(QryItemNamed,MATCH(TRIM(M173),ITEM,0),3)),"")))</f>
        <v>SY</v>
      </c>
      <c r="N190" s="23" t="str">
        <f t="shared" si="50"/>
        <v>SY</v>
      </c>
      <c r="O190" s="23" t="str">
        <f t="shared" si="50"/>
        <v>CY</v>
      </c>
      <c r="P190" s="23" t="str">
        <f t="shared" si="50"/>
        <v>CY</v>
      </c>
      <c r="Q190" s="23" t="str">
        <f t="shared" si="50"/>
        <v>CY</v>
      </c>
      <c r="R190" s="23" t="str">
        <f t="shared" si="50"/>
        <v/>
      </c>
      <c r="S190" s="23" t="str">
        <f t="shared" si="50"/>
        <v>GAL</v>
      </c>
      <c r="T190" s="23" t="str">
        <f t="shared" si="50"/>
        <v/>
      </c>
      <c r="U190" s="23" t="str">
        <f t="shared" si="50"/>
        <v>CY</v>
      </c>
      <c r="V190" s="23" t="str">
        <f t="shared" si="50"/>
        <v>CY</v>
      </c>
      <c r="W190" s="23" t="str">
        <f t="shared" si="50"/>
        <v/>
      </c>
      <c r="X190" s="23" t="str">
        <f t="shared" si="50"/>
        <v>SY</v>
      </c>
      <c r="Y190" s="23" t="str">
        <f t="shared" si="50"/>
        <v/>
      </c>
      <c r="Z190" s="23" t="str">
        <f t="shared" si="50"/>
        <v/>
      </c>
      <c r="AA190" s="23" t="str">
        <f t="shared" si="50"/>
        <v/>
      </c>
      <c r="AB190" s="23" t="str">
        <f t="shared" si="50"/>
        <v/>
      </c>
      <c r="AC190" s="23" t="str">
        <f t="shared" si="50"/>
        <v/>
      </c>
      <c r="AD190" s="23" t="str">
        <f t="shared" si="50"/>
        <v/>
      </c>
    </row>
    <row r="191" spans="2:30" ht="12.75" customHeight="1" x14ac:dyDescent="0.2">
      <c r="B191" s="54"/>
      <c r="D191" s="92" t="s">
        <v>45</v>
      </c>
      <c r="E191" s="93"/>
      <c r="F191" s="94"/>
      <c r="G191" s="26"/>
      <c r="H191" s="27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9"/>
      <c r="AD191" s="28"/>
    </row>
    <row r="192" spans="2:30" ht="12.75" customHeight="1" x14ac:dyDescent="0.2">
      <c r="B192" s="55"/>
      <c r="D192" s="98" t="s">
        <v>58</v>
      </c>
      <c r="E192" s="99"/>
      <c r="F192" s="100"/>
      <c r="G192" s="26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9"/>
      <c r="AD192" s="30"/>
    </row>
    <row r="193" spans="2:30" ht="12.75" customHeight="1" x14ac:dyDescent="0.2">
      <c r="B193" s="101" t="s">
        <v>60</v>
      </c>
      <c r="D193" s="31">
        <v>1364</v>
      </c>
      <c r="E193" s="32"/>
      <c r="F193" s="31">
        <v>1400.34</v>
      </c>
      <c r="G193" s="33"/>
      <c r="H193" s="34" t="s">
        <v>40</v>
      </c>
      <c r="I193" s="30">
        <f t="shared" ref="I193" si="51">IF(D193&lt;&gt;"",F193-D193,"")</f>
        <v>36.339999999999918</v>
      </c>
      <c r="J193" s="30">
        <v>16.7</v>
      </c>
      <c r="K193" s="30">
        <f>IF(D193&lt;&gt;"",I193*J193/9,"")</f>
        <v>67.430888888888731</v>
      </c>
      <c r="L193" s="30"/>
      <c r="M193" s="28">
        <f>(K193)</f>
        <v>67.430888888888731</v>
      </c>
      <c r="N193" s="60"/>
      <c r="O193" s="28">
        <f>K193*(($O$13/12)/3)</f>
        <v>19.667342592592547</v>
      </c>
      <c r="P193" s="28">
        <f>K193*(($P$13/12)/3)</f>
        <v>11.238481481481454</v>
      </c>
      <c r="Q193" s="28"/>
      <c r="R193" s="28"/>
      <c r="S193" s="60">
        <f>(K193*$AI$22)*3</f>
        <v>11.126096666666641</v>
      </c>
      <c r="T193" s="28"/>
      <c r="U193" s="28">
        <f>K193*($U$13/12/3)</f>
        <v>2.34135030864197</v>
      </c>
      <c r="V193" s="28">
        <f>K193*($V$13/12/3)</f>
        <v>3.2778904320987579</v>
      </c>
      <c r="W193" s="30"/>
      <c r="X193" s="28"/>
      <c r="Y193" s="28"/>
      <c r="Z193" s="28"/>
      <c r="AA193" s="28"/>
      <c r="AB193" s="30"/>
      <c r="AC193" s="29"/>
      <c r="AD193" s="30"/>
    </row>
    <row r="194" spans="2:30" ht="12.75" customHeight="1" x14ac:dyDescent="0.2">
      <c r="B194" s="101" t="s">
        <v>60</v>
      </c>
      <c r="D194" s="89" t="s">
        <v>49</v>
      </c>
      <c r="E194" s="90"/>
      <c r="F194" s="91"/>
      <c r="G194" s="26"/>
      <c r="H194" s="34"/>
      <c r="I194" s="30"/>
      <c r="J194" s="30">
        <v>0.33</v>
      </c>
      <c r="K194" s="30">
        <f>IF(D194&lt;&gt;"",I193*J194/9,"")</f>
        <v>1.3324666666666638</v>
      </c>
      <c r="L194" s="30"/>
      <c r="M194" s="28"/>
      <c r="N194" s="60"/>
      <c r="O194" s="28">
        <f>K194*(($AG$13/12)/3)</f>
        <v>0.18506481481481443</v>
      </c>
      <c r="P194" s="28">
        <f>K194*(($P$13/12)/3)</f>
        <v>0.22207777777777729</v>
      </c>
      <c r="Q194" s="28"/>
      <c r="R194" s="28"/>
      <c r="S194" s="60">
        <f>(K194*$AI$22)</f>
        <v>7.3285666666666513E-2</v>
      </c>
      <c r="T194" s="28"/>
      <c r="U194" s="28"/>
      <c r="V194" s="28"/>
      <c r="W194" s="28"/>
      <c r="X194" s="28"/>
      <c r="Y194" s="28"/>
      <c r="Z194" s="28"/>
      <c r="AA194" s="28"/>
      <c r="AB194" s="30"/>
      <c r="AC194" s="29"/>
      <c r="AD194" s="30"/>
    </row>
    <row r="195" spans="2:30" ht="12.75" customHeight="1" x14ac:dyDescent="0.2">
      <c r="B195" s="101" t="s">
        <v>60</v>
      </c>
      <c r="D195" s="89" t="s">
        <v>52</v>
      </c>
      <c r="E195" s="90"/>
      <c r="F195" s="91"/>
      <c r="G195" s="26"/>
      <c r="H195" s="34"/>
      <c r="I195" s="30"/>
      <c r="J195" s="30">
        <v>0.83</v>
      </c>
      <c r="K195" s="30">
        <f>IF(D195&lt;&gt;"",I193*J195/9,"")</f>
        <v>3.3513555555555481</v>
      </c>
      <c r="L195" s="30"/>
      <c r="M195" s="28"/>
      <c r="N195" s="60"/>
      <c r="O195" s="28">
        <f>K195*(($AG$14/12)/3)</f>
        <v>0.51201265432098642</v>
      </c>
      <c r="P195" s="28">
        <f>K195*(($P$13/12)/3)</f>
        <v>0.55855925925925798</v>
      </c>
      <c r="Q195" s="28"/>
      <c r="R195" s="28"/>
      <c r="S195" s="60"/>
      <c r="T195" s="28"/>
      <c r="U195" s="28"/>
      <c r="V195" s="28"/>
      <c r="W195" s="28"/>
      <c r="X195" s="28"/>
      <c r="Y195" s="35"/>
      <c r="Z195" s="35"/>
      <c r="AA195" s="30"/>
      <c r="AB195" s="30"/>
      <c r="AC195" s="29"/>
      <c r="AD195" s="30"/>
    </row>
    <row r="196" spans="2:30" ht="12.75" customHeight="1" x14ac:dyDescent="0.2">
      <c r="B196" s="101" t="s">
        <v>60</v>
      </c>
      <c r="D196" s="89" t="s">
        <v>50</v>
      </c>
      <c r="E196" s="90"/>
      <c r="F196" s="91"/>
      <c r="G196" s="26"/>
      <c r="H196" s="34"/>
      <c r="I196" s="30"/>
      <c r="J196" s="30">
        <v>1.33</v>
      </c>
      <c r="K196" s="30">
        <f>IF(D196&lt;&gt;"",I193*J196/9,"")</f>
        <v>5.3702444444444328</v>
      </c>
      <c r="L196" s="30"/>
      <c r="M196" s="28"/>
      <c r="N196" s="60"/>
      <c r="O196" s="28"/>
      <c r="P196" s="28">
        <f>K196*(($P$13/12)/3)</f>
        <v>0.8950407407407388</v>
      </c>
      <c r="Q196" s="28"/>
      <c r="R196" s="28"/>
      <c r="S196" s="60"/>
      <c r="T196" s="28"/>
      <c r="U196" s="28"/>
      <c r="V196" s="28"/>
      <c r="W196" s="28"/>
      <c r="X196" s="28"/>
      <c r="Y196" s="35"/>
      <c r="Z196" s="35"/>
      <c r="AA196" s="30"/>
      <c r="AB196" s="30"/>
      <c r="AC196" s="29"/>
      <c r="AD196" s="30"/>
    </row>
    <row r="197" spans="2:30" ht="12.75" customHeight="1" x14ac:dyDescent="0.2">
      <c r="B197" s="101" t="s">
        <v>60</v>
      </c>
      <c r="D197" s="61" t="s">
        <v>51</v>
      </c>
      <c r="E197" s="64"/>
      <c r="F197" s="63"/>
      <c r="G197" s="26"/>
      <c r="H197" s="34"/>
      <c r="I197" s="30"/>
      <c r="J197" s="30">
        <v>1.5</v>
      </c>
      <c r="K197" s="30">
        <f>IF(D197&lt;&gt;"",I193*J197/9,"")</f>
        <v>6.0566666666666533</v>
      </c>
      <c r="L197" s="30"/>
      <c r="M197" s="28">
        <f t="shared" ref="M197" si="52">(K197)</f>
        <v>6.0566666666666533</v>
      </c>
      <c r="N197" s="60"/>
      <c r="O197" s="28"/>
      <c r="P197" s="28"/>
      <c r="Q197" s="28"/>
      <c r="R197" s="28"/>
      <c r="S197" s="60"/>
      <c r="T197" s="28"/>
      <c r="U197" s="28"/>
      <c r="V197" s="28"/>
      <c r="W197" s="28"/>
      <c r="X197" s="28"/>
      <c r="Y197" s="35"/>
      <c r="Z197" s="35"/>
      <c r="AA197" s="30"/>
      <c r="AB197" s="30"/>
      <c r="AC197" s="29"/>
      <c r="AD197" s="30"/>
    </row>
    <row r="198" spans="2:30" ht="12.75" customHeight="1" x14ac:dyDescent="0.2">
      <c r="B198" s="101" t="s">
        <v>60</v>
      </c>
      <c r="D198" s="31">
        <v>1364</v>
      </c>
      <c r="E198" s="32"/>
      <c r="F198" s="31">
        <v>1410</v>
      </c>
      <c r="G198" s="33"/>
      <c r="H198" s="34" t="s">
        <v>39</v>
      </c>
      <c r="I198" s="30">
        <f t="shared" ref="I198" si="53">IF(D198&lt;&gt;"",F198-D198,"")</f>
        <v>46</v>
      </c>
      <c r="J198" s="30">
        <v>16.7</v>
      </c>
      <c r="K198" s="30">
        <f>IF(D198&lt;&gt;"",I198*J198/9,"")</f>
        <v>85.355555555555554</v>
      </c>
      <c r="L198" s="30"/>
      <c r="M198" s="28">
        <f>(K198)</f>
        <v>85.355555555555554</v>
      </c>
      <c r="N198" s="60"/>
      <c r="O198" s="28">
        <f>K198*(($O$13/12)/3)</f>
        <v>24.895370370370372</v>
      </c>
      <c r="P198" s="28">
        <f>K198*(($P$13/12)/3)</f>
        <v>14.225925925925925</v>
      </c>
      <c r="Q198" s="28"/>
      <c r="R198" s="28"/>
      <c r="S198" s="60">
        <f>(K198*$AI$22)*3</f>
        <v>14.083666666666666</v>
      </c>
      <c r="T198" s="28"/>
      <c r="U198" s="28">
        <f>K198*($U$13/12/3)</f>
        <v>2.9637345679012346</v>
      </c>
      <c r="V198" s="28">
        <f>K198*($V$13/12/3)</f>
        <v>4.1492283950617281</v>
      </c>
      <c r="W198" s="30"/>
      <c r="X198" s="28"/>
      <c r="Y198" s="35"/>
      <c r="Z198" s="35"/>
      <c r="AA198" s="30"/>
      <c r="AB198" s="30"/>
      <c r="AC198" s="29"/>
      <c r="AD198" s="30"/>
    </row>
    <row r="199" spans="2:30" ht="12.75" customHeight="1" x14ac:dyDescent="0.2">
      <c r="B199" s="101" t="s">
        <v>60</v>
      </c>
      <c r="D199" s="89" t="s">
        <v>49</v>
      </c>
      <c r="E199" s="90"/>
      <c r="F199" s="91"/>
      <c r="G199" s="26"/>
      <c r="H199" s="34"/>
      <c r="I199" s="30"/>
      <c r="J199" s="30">
        <v>0.33</v>
      </c>
      <c r="K199" s="30">
        <f>IF(D199&lt;&gt;"",I198*J199/9,"")</f>
        <v>1.6866666666666668</v>
      </c>
      <c r="L199" s="30"/>
      <c r="M199" s="28"/>
      <c r="N199" s="60"/>
      <c r="O199" s="28">
        <f>K199*(($AG$13/12)/3)</f>
        <v>0.23425925925925928</v>
      </c>
      <c r="P199" s="28">
        <f>K199*(($P$13/12)/3)</f>
        <v>0.28111111111111109</v>
      </c>
      <c r="Q199" s="28"/>
      <c r="R199" s="28"/>
      <c r="S199" s="60">
        <f>(K199*$AI$22)</f>
        <v>9.2766666666666678E-2</v>
      </c>
      <c r="T199" s="28"/>
      <c r="U199" s="28"/>
      <c r="V199" s="28"/>
      <c r="W199" s="28"/>
      <c r="X199" s="28"/>
      <c r="Y199" s="35"/>
      <c r="Z199" s="35"/>
      <c r="AA199" s="30"/>
      <c r="AB199" s="30"/>
      <c r="AC199" s="29"/>
      <c r="AD199" s="30"/>
    </row>
    <row r="200" spans="2:30" ht="12.75" customHeight="1" x14ac:dyDescent="0.2">
      <c r="B200" s="101" t="s">
        <v>60</v>
      </c>
      <c r="D200" s="89" t="s">
        <v>52</v>
      </c>
      <c r="E200" s="90"/>
      <c r="F200" s="91"/>
      <c r="G200" s="26"/>
      <c r="H200" s="34"/>
      <c r="I200" s="30"/>
      <c r="J200" s="30">
        <v>0.83</v>
      </c>
      <c r="K200" s="30">
        <f>IF(D200&lt;&gt;"",I198*J200/9,"")</f>
        <v>4.2422222222222219</v>
      </c>
      <c r="L200" s="30"/>
      <c r="M200" s="28"/>
      <c r="N200" s="60"/>
      <c r="O200" s="28">
        <f>K200*(($AG$14/12)/3)</f>
        <v>0.64811728395061718</v>
      </c>
      <c r="P200" s="28">
        <f>K200*(($P$13/12)/3)</f>
        <v>0.70703703703703691</v>
      </c>
      <c r="Q200" s="28"/>
      <c r="R200" s="28"/>
      <c r="S200" s="60"/>
      <c r="T200" s="28"/>
      <c r="U200" s="28"/>
      <c r="V200" s="28"/>
      <c r="W200" s="28"/>
      <c r="X200" s="28"/>
      <c r="Y200" s="35"/>
      <c r="Z200" s="35"/>
      <c r="AA200" s="30"/>
      <c r="AB200" s="30"/>
      <c r="AC200" s="29"/>
      <c r="AD200" s="30"/>
    </row>
    <row r="201" spans="2:30" ht="12.75" customHeight="1" x14ac:dyDescent="0.2">
      <c r="B201" s="101" t="s">
        <v>60</v>
      </c>
      <c r="D201" s="89" t="s">
        <v>50</v>
      </c>
      <c r="E201" s="90"/>
      <c r="F201" s="91"/>
      <c r="G201" s="26"/>
      <c r="H201" s="34"/>
      <c r="I201" s="30"/>
      <c r="J201" s="30">
        <v>1.33</v>
      </c>
      <c r="K201" s="30">
        <f>IF(D201&lt;&gt;"",I198*J201/9,"")</f>
        <v>6.7977777777777781</v>
      </c>
      <c r="L201" s="30"/>
      <c r="M201" s="28"/>
      <c r="N201" s="60"/>
      <c r="O201" s="28"/>
      <c r="P201" s="28">
        <f>K201*(($P$13/12)/3)</f>
        <v>1.1329629629629629</v>
      </c>
      <c r="Q201" s="28"/>
      <c r="R201" s="28"/>
      <c r="S201" s="60"/>
      <c r="T201" s="28"/>
      <c r="U201" s="28"/>
      <c r="V201" s="28"/>
      <c r="W201" s="28"/>
      <c r="X201" s="28"/>
      <c r="Y201" s="35"/>
      <c r="Z201" s="35"/>
      <c r="AA201" s="30"/>
      <c r="AB201" s="30"/>
      <c r="AC201" s="29"/>
      <c r="AD201" s="30"/>
    </row>
    <row r="202" spans="2:30" ht="12.75" customHeight="1" x14ac:dyDescent="0.2">
      <c r="B202" s="101" t="s">
        <v>60</v>
      </c>
      <c r="D202" s="61" t="s">
        <v>51</v>
      </c>
      <c r="E202" s="64"/>
      <c r="F202" s="63"/>
      <c r="G202" s="26"/>
      <c r="H202" s="34"/>
      <c r="I202" s="30"/>
      <c r="J202" s="30">
        <v>1.5</v>
      </c>
      <c r="K202" s="30">
        <f>IF(D202&lt;&gt;"",I198*J202/9,"")</f>
        <v>7.666666666666667</v>
      </c>
      <c r="L202" s="30"/>
      <c r="M202" s="28">
        <f t="shared" ref="M202" si="54">(K202)</f>
        <v>7.666666666666667</v>
      </c>
      <c r="N202" s="60"/>
      <c r="O202" s="28"/>
      <c r="P202" s="28"/>
      <c r="Q202" s="28"/>
      <c r="R202" s="28"/>
      <c r="S202" s="60"/>
      <c r="T202" s="28"/>
      <c r="U202" s="28"/>
      <c r="V202" s="28"/>
      <c r="W202" s="28"/>
      <c r="X202" s="28"/>
      <c r="Y202" s="35"/>
      <c r="Z202" s="35"/>
      <c r="AA202" s="30"/>
      <c r="AB202" s="30"/>
      <c r="AC202" s="29"/>
      <c r="AD202" s="30"/>
    </row>
    <row r="203" spans="2:30" ht="12.75" customHeight="1" x14ac:dyDescent="0.2">
      <c r="B203" s="101" t="s">
        <v>60</v>
      </c>
      <c r="D203" s="31">
        <v>1400.34</v>
      </c>
      <c r="E203" s="32"/>
      <c r="F203" s="31">
        <v>1410</v>
      </c>
      <c r="G203" s="33"/>
      <c r="H203" s="34" t="s">
        <v>40</v>
      </c>
      <c r="I203" s="30">
        <f t="shared" ref="I203" si="55">IF(D203&lt;&gt;"",F203-D203,"")</f>
        <v>9.6600000000000819</v>
      </c>
      <c r="J203" s="30">
        <v>16.7</v>
      </c>
      <c r="K203" s="30">
        <f>IF(D203&lt;&gt;"",I203*J203/9,"")</f>
        <v>17.92466666666682</v>
      </c>
      <c r="L203" s="30"/>
      <c r="M203" s="28">
        <f>(K203)</f>
        <v>17.92466666666682</v>
      </c>
      <c r="N203" s="60"/>
      <c r="O203" s="28">
        <f>K203*(($O$13/12)/3)</f>
        <v>5.2280277777778226</v>
      </c>
      <c r="P203" s="28">
        <f>K203*(($P$13/12)/3)</f>
        <v>2.9874444444444697</v>
      </c>
      <c r="Q203" s="28"/>
      <c r="R203" s="28"/>
      <c r="S203" s="60">
        <f>(K203*$AI$22)*3</f>
        <v>2.9575700000000253</v>
      </c>
      <c r="T203" s="28"/>
      <c r="U203" s="28">
        <f>K203*($U$13/12/3)</f>
        <v>0.62238425925926455</v>
      </c>
      <c r="V203" s="28">
        <f>K203*($V$13/12/3)</f>
        <v>0.87133796296297039</v>
      </c>
      <c r="W203" s="30"/>
      <c r="X203" s="28"/>
      <c r="Y203" s="35"/>
      <c r="Z203" s="35"/>
      <c r="AA203" s="30"/>
      <c r="AB203" s="30"/>
      <c r="AC203" s="29"/>
      <c r="AD203" s="30"/>
    </row>
    <row r="204" spans="2:30" ht="12.75" customHeight="1" x14ac:dyDescent="0.2">
      <c r="B204" s="101" t="s">
        <v>60</v>
      </c>
      <c r="D204" s="89" t="s">
        <v>49</v>
      </c>
      <c r="E204" s="90"/>
      <c r="F204" s="91"/>
      <c r="G204" s="26"/>
      <c r="H204" s="34"/>
      <c r="I204" s="30"/>
      <c r="J204" s="30">
        <v>0.33</v>
      </c>
      <c r="K204" s="30">
        <f>IF(D204&lt;&gt;"",I203*J204/9,"")</f>
        <v>0.35420000000000301</v>
      </c>
      <c r="L204" s="30"/>
      <c r="M204" s="28"/>
      <c r="N204" s="60"/>
      <c r="O204" s="28">
        <f>K204*(($AG$13/12)/3)</f>
        <v>4.9194444444444867E-2</v>
      </c>
      <c r="P204" s="28">
        <f>K204*(($P$13/12)/3)</f>
        <v>5.9033333333333833E-2</v>
      </c>
      <c r="Q204" s="28"/>
      <c r="R204" s="28"/>
      <c r="S204" s="60">
        <f>(K204*$AI$22)</f>
        <v>1.9481000000000165E-2</v>
      </c>
      <c r="T204" s="28"/>
      <c r="U204" s="28"/>
      <c r="V204" s="28"/>
      <c r="W204" s="28"/>
      <c r="X204" s="28"/>
      <c r="Y204" s="35"/>
      <c r="Z204" s="35"/>
      <c r="AA204" s="30"/>
      <c r="AB204" s="30"/>
      <c r="AC204" s="29"/>
      <c r="AD204" s="30"/>
    </row>
    <row r="205" spans="2:30" ht="12.75" customHeight="1" x14ac:dyDescent="0.2">
      <c r="B205" s="101" t="s">
        <v>60</v>
      </c>
      <c r="D205" s="89" t="s">
        <v>52</v>
      </c>
      <c r="E205" s="90"/>
      <c r="F205" s="91"/>
      <c r="G205" s="26"/>
      <c r="H205" s="34"/>
      <c r="I205" s="30"/>
      <c r="J205" s="30">
        <v>0.83</v>
      </c>
      <c r="K205" s="30">
        <f>IF(D205&lt;&gt;"",I203*J205/9,"")</f>
        <v>0.89086666666667413</v>
      </c>
      <c r="L205" s="30"/>
      <c r="M205" s="28"/>
      <c r="N205" s="60"/>
      <c r="O205" s="28">
        <f>K205*(($AG$14/12)/3)</f>
        <v>0.13610462962963077</v>
      </c>
      <c r="P205" s="28">
        <f>K205*(($P$13/12)/3)</f>
        <v>0.14847777777777901</v>
      </c>
      <c r="Q205" s="28"/>
      <c r="R205" s="28"/>
      <c r="S205" s="60"/>
      <c r="T205" s="28"/>
      <c r="U205" s="28"/>
      <c r="V205" s="28"/>
      <c r="W205" s="28"/>
      <c r="X205" s="28"/>
      <c r="Y205" s="35"/>
      <c r="Z205" s="35"/>
      <c r="AA205" s="30"/>
      <c r="AB205" s="30"/>
      <c r="AC205" s="29"/>
      <c r="AD205" s="30"/>
    </row>
    <row r="206" spans="2:30" ht="12.75" customHeight="1" x14ac:dyDescent="0.2">
      <c r="B206" s="101" t="s">
        <v>60</v>
      </c>
      <c r="D206" s="89" t="s">
        <v>50</v>
      </c>
      <c r="E206" s="90"/>
      <c r="F206" s="91"/>
      <c r="G206" s="26"/>
      <c r="H206" s="34"/>
      <c r="I206" s="30"/>
      <c r="J206" s="30">
        <v>1.33</v>
      </c>
      <c r="K206" s="30">
        <f>IF(D206&lt;&gt;"",I203*J206/9,"")</f>
        <v>1.4275333333333455</v>
      </c>
      <c r="L206" s="30"/>
      <c r="M206" s="28"/>
      <c r="N206" s="60"/>
      <c r="O206" s="28"/>
      <c r="P206" s="28">
        <f>K206*(($P$13/12)/3)</f>
        <v>0.23792222222222426</v>
      </c>
      <c r="Q206" s="28"/>
      <c r="R206" s="28"/>
      <c r="S206" s="60"/>
      <c r="T206" s="28"/>
      <c r="U206" s="28"/>
      <c r="V206" s="28"/>
      <c r="W206" s="28"/>
      <c r="X206" s="28"/>
      <c r="Y206" s="35"/>
      <c r="Z206" s="35"/>
      <c r="AA206" s="30"/>
      <c r="AB206" s="30"/>
      <c r="AC206" s="29"/>
      <c r="AD206" s="30"/>
    </row>
    <row r="207" spans="2:30" ht="12.75" customHeight="1" x14ac:dyDescent="0.2">
      <c r="B207" s="101" t="s">
        <v>60</v>
      </c>
      <c r="D207" s="61" t="s">
        <v>51</v>
      </c>
      <c r="E207" s="64"/>
      <c r="F207" s="63"/>
      <c r="G207" s="26"/>
      <c r="H207" s="34"/>
      <c r="I207" s="30"/>
      <c r="J207" s="30">
        <v>1.5</v>
      </c>
      <c r="K207" s="30">
        <f>IF(D207&lt;&gt;"",I203*J207/9,"")</f>
        <v>1.6100000000000136</v>
      </c>
      <c r="L207" s="30"/>
      <c r="M207" s="28">
        <f t="shared" ref="M207" si="56">(K207)</f>
        <v>1.6100000000000136</v>
      </c>
      <c r="N207" s="60"/>
      <c r="O207" s="28"/>
      <c r="P207" s="28"/>
      <c r="Q207" s="28"/>
      <c r="R207" s="28"/>
      <c r="S207" s="60"/>
      <c r="T207" s="28"/>
      <c r="U207" s="28"/>
      <c r="V207" s="28"/>
      <c r="W207" s="28"/>
      <c r="X207" s="28"/>
      <c r="Y207" s="35"/>
      <c r="Z207" s="35"/>
      <c r="AA207" s="30"/>
      <c r="AB207" s="30"/>
      <c r="AC207" s="29"/>
      <c r="AD207" s="30"/>
    </row>
    <row r="208" spans="2:30" ht="12.75" customHeight="1" x14ac:dyDescent="0.2">
      <c r="B208" s="55"/>
      <c r="D208" s="31"/>
      <c r="E208" s="32"/>
      <c r="F208" s="31"/>
      <c r="G208" s="33"/>
      <c r="H208" s="34"/>
      <c r="I208" s="30" t="str">
        <f t="shared" ref="I208:I249" si="57">IF(D208&lt;&gt;"",F208-D208,"")</f>
        <v/>
      </c>
      <c r="J208" s="30"/>
      <c r="K208" s="30" t="str">
        <f t="shared" ref="K208:K249" si="58">IF(D208&lt;&gt;"",I208*J208/9,"")</f>
        <v/>
      </c>
      <c r="L208" s="30"/>
      <c r="M208" s="28"/>
      <c r="N208" s="28"/>
      <c r="O208" s="30"/>
      <c r="P208" s="28"/>
      <c r="Q208" s="28"/>
      <c r="R208" s="28"/>
      <c r="S208" s="28"/>
      <c r="T208" s="28"/>
      <c r="U208" s="28"/>
      <c r="V208" s="28"/>
      <c r="W208" s="30"/>
      <c r="X208" s="28"/>
      <c r="Y208" s="35"/>
      <c r="Z208" s="35"/>
      <c r="AA208" s="30"/>
      <c r="AB208" s="30"/>
      <c r="AC208" s="29"/>
      <c r="AD208" s="30"/>
    </row>
    <row r="209" spans="2:30" ht="12.75" customHeight="1" x14ac:dyDescent="0.2">
      <c r="B209" s="55"/>
      <c r="D209" s="31"/>
      <c r="E209" s="32"/>
      <c r="F209" s="31"/>
      <c r="G209" s="33"/>
      <c r="H209" s="34"/>
      <c r="I209" s="30" t="str">
        <f t="shared" si="57"/>
        <v/>
      </c>
      <c r="J209" s="30"/>
      <c r="K209" s="30" t="str">
        <f t="shared" si="58"/>
        <v/>
      </c>
      <c r="L209" s="30"/>
      <c r="M209" s="28"/>
      <c r="N209" s="28"/>
      <c r="O209" s="30"/>
      <c r="P209" s="28"/>
      <c r="Q209" s="28"/>
      <c r="R209" s="28"/>
      <c r="S209" s="28"/>
      <c r="T209" s="28"/>
      <c r="U209" s="28"/>
      <c r="V209" s="28"/>
      <c r="W209" s="30"/>
      <c r="X209" s="28"/>
      <c r="Y209" s="35"/>
      <c r="Z209" s="35"/>
      <c r="AA209" s="30"/>
      <c r="AB209" s="30"/>
      <c r="AC209" s="29"/>
      <c r="AD209" s="30"/>
    </row>
    <row r="210" spans="2:30" ht="12.75" customHeight="1" x14ac:dyDescent="0.2">
      <c r="B210" s="55"/>
      <c r="D210" s="31"/>
      <c r="E210" s="32"/>
      <c r="F210" s="31"/>
      <c r="G210" s="33"/>
      <c r="H210" s="34"/>
      <c r="I210" s="30" t="str">
        <f t="shared" si="57"/>
        <v/>
      </c>
      <c r="J210" s="30"/>
      <c r="K210" s="30" t="str">
        <f t="shared" si="58"/>
        <v/>
      </c>
      <c r="L210" s="30"/>
      <c r="M210" s="28"/>
      <c r="N210" s="28"/>
      <c r="O210" s="30"/>
      <c r="P210" s="28"/>
      <c r="Q210" s="28"/>
      <c r="R210" s="28"/>
      <c r="S210" s="28"/>
      <c r="T210" s="28"/>
      <c r="U210" s="28"/>
      <c r="V210" s="28"/>
      <c r="W210" s="30"/>
      <c r="X210" s="28"/>
      <c r="Y210" s="35"/>
      <c r="Z210" s="35"/>
      <c r="AA210" s="30"/>
      <c r="AB210" s="30"/>
      <c r="AC210" s="29"/>
      <c r="AD210" s="30"/>
    </row>
    <row r="211" spans="2:30" ht="12.75" customHeight="1" x14ac:dyDescent="0.2">
      <c r="B211" s="55"/>
      <c r="D211" s="98" t="s">
        <v>55</v>
      </c>
      <c r="E211" s="99"/>
      <c r="F211" s="100"/>
      <c r="G211" s="33"/>
      <c r="H211" s="34"/>
      <c r="I211" s="30"/>
      <c r="J211" s="30"/>
      <c r="K211" s="30"/>
      <c r="L211" s="30"/>
      <c r="M211" s="28"/>
      <c r="N211" s="60"/>
      <c r="O211" s="28"/>
      <c r="P211" s="28"/>
      <c r="Q211" s="28"/>
      <c r="R211" s="28"/>
      <c r="S211" s="60"/>
      <c r="T211" s="28"/>
      <c r="U211" s="28"/>
      <c r="V211" s="28"/>
      <c r="W211" s="30"/>
      <c r="X211" s="28"/>
      <c r="Y211" s="35"/>
      <c r="Z211" s="35"/>
      <c r="AA211" s="30"/>
      <c r="AB211" s="30"/>
      <c r="AC211" s="29"/>
      <c r="AD211" s="30"/>
    </row>
    <row r="212" spans="2:30" ht="12.75" customHeight="1" x14ac:dyDescent="0.2">
      <c r="B212" s="101" t="s">
        <v>60</v>
      </c>
      <c r="D212" s="24">
        <v>1060</v>
      </c>
      <c r="E212" s="32" t="s">
        <v>1</v>
      </c>
      <c r="F212" s="24">
        <v>1125</v>
      </c>
      <c r="G212" s="26"/>
      <c r="H212" s="34" t="s">
        <v>40</v>
      </c>
      <c r="I212" s="30">
        <f t="shared" ref="I212:I215" si="59">IF(D212&lt;&gt;"",F212-D212,"")</f>
        <v>65</v>
      </c>
      <c r="J212" s="30">
        <v>10</v>
      </c>
      <c r="K212" s="30">
        <f>IF(D212&lt;&gt;"",I212*J212/9,"")</f>
        <v>72.222222222222229</v>
      </c>
      <c r="L212" s="30"/>
      <c r="M212" s="28"/>
      <c r="N212" s="60">
        <f>K212</f>
        <v>72.222222222222229</v>
      </c>
      <c r="O212" s="28"/>
      <c r="P212" s="28"/>
      <c r="Q212" s="28"/>
      <c r="R212" s="28"/>
      <c r="S212" s="60">
        <f>(K212*$AI$22)+K212*$AI$23</f>
        <v>10.111111111111112</v>
      </c>
      <c r="T212" s="28"/>
      <c r="U212" s="28">
        <f>K212*($U$13/12/3)</f>
        <v>2.5077160493827164</v>
      </c>
      <c r="V212" s="28">
        <f>K212*($V$13/12/3)</f>
        <v>3.5108024691358026</v>
      </c>
      <c r="W212" s="30"/>
      <c r="X212" s="28"/>
      <c r="Y212" s="35"/>
      <c r="Z212" s="35"/>
      <c r="AA212" s="30"/>
      <c r="AB212" s="30"/>
      <c r="AC212" s="29"/>
      <c r="AD212" s="30"/>
    </row>
    <row r="213" spans="2:30" ht="12.75" customHeight="1" x14ac:dyDescent="0.2">
      <c r="B213" s="101" t="s">
        <v>60</v>
      </c>
      <c r="D213" s="24">
        <v>1060</v>
      </c>
      <c r="E213" s="32" t="s">
        <v>1</v>
      </c>
      <c r="F213" s="24">
        <v>1125</v>
      </c>
      <c r="G213" s="26"/>
      <c r="H213" s="34" t="s">
        <v>39</v>
      </c>
      <c r="I213" s="30">
        <f t="shared" si="59"/>
        <v>65</v>
      </c>
      <c r="J213" s="30">
        <v>10</v>
      </c>
      <c r="K213" s="30">
        <f>IF(D213&lt;&gt;"",I213*J213/9,"")</f>
        <v>72.222222222222229</v>
      </c>
      <c r="L213" s="30"/>
      <c r="M213" s="28"/>
      <c r="N213" s="60">
        <f t="shared" ref="N213:N215" si="60">K213</f>
        <v>72.222222222222229</v>
      </c>
      <c r="O213" s="28"/>
      <c r="P213" s="28"/>
      <c r="Q213" s="28"/>
      <c r="R213" s="28"/>
      <c r="S213" s="60">
        <f t="shared" ref="S213:S215" si="61">(K213*$AI$22)+K213*$AI$23</f>
        <v>10.111111111111112</v>
      </c>
      <c r="T213" s="28"/>
      <c r="U213" s="28">
        <f>K213*($U$13/12/3)</f>
        <v>2.5077160493827164</v>
      </c>
      <c r="V213" s="28">
        <f>K213*($V$13/12/3)</f>
        <v>3.5108024691358026</v>
      </c>
      <c r="W213" s="30"/>
      <c r="X213" s="28"/>
      <c r="Y213" s="35"/>
      <c r="Z213" s="35"/>
      <c r="AA213" s="30"/>
      <c r="AB213" s="30"/>
      <c r="AC213" s="29"/>
      <c r="AD213" s="30"/>
    </row>
    <row r="214" spans="2:30" ht="12.75" customHeight="1" x14ac:dyDescent="0.2">
      <c r="B214" s="101" t="s">
        <v>60</v>
      </c>
      <c r="D214" s="24">
        <v>1364</v>
      </c>
      <c r="E214" s="32" t="s">
        <v>1</v>
      </c>
      <c r="F214" s="24">
        <v>1410</v>
      </c>
      <c r="G214" s="26"/>
      <c r="H214" s="34" t="s">
        <v>40</v>
      </c>
      <c r="I214" s="30">
        <f t="shared" si="59"/>
        <v>46</v>
      </c>
      <c r="J214" s="30">
        <v>10</v>
      </c>
      <c r="K214" s="30">
        <f>IF(D214&lt;&gt;"",I214*J214/9,"")</f>
        <v>51.111111111111114</v>
      </c>
      <c r="L214" s="30"/>
      <c r="M214" s="28"/>
      <c r="N214" s="60">
        <f t="shared" si="60"/>
        <v>51.111111111111114</v>
      </c>
      <c r="O214" s="28"/>
      <c r="P214" s="28"/>
      <c r="Q214" s="28"/>
      <c r="R214" s="28"/>
      <c r="S214" s="60">
        <f t="shared" si="61"/>
        <v>7.1555555555555568</v>
      </c>
      <c r="T214" s="28"/>
      <c r="U214" s="28">
        <f>K214*($U$13/12/3)</f>
        <v>1.7746913580246915</v>
      </c>
      <c r="V214" s="28">
        <f>K214*($V$13/12/3)</f>
        <v>2.4845679012345681</v>
      </c>
      <c r="W214" s="30"/>
      <c r="X214" s="28"/>
      <c r="Y214" s="35"/>
      <c r="Z214" s="35"/>
      <c r="AA214" s="30"/>
      <c r="AB214" s="30"/>
      <c r="AC214" s="29"/>
      <c r="AD214" s="30"/>
    </row>
    <row r="215" spans="2:30" ht="12.75" customHeight="1" x14ac:dyDescent="0.2">
      <c r="B215" s="101" t="s">
        <v>60</v>
      </c>
      <c r="D215" s="24">
        <v>1364</v>
      </c>
      <c r="E215" s="32" t="s">
        <v>1</v>
      </c>
      <c r="F215" s="24">
        <v>1410</v>
      </c>
      <c r="G215" s="26"/>
      <c r="H215" s="34" t="s">
        <v>39</v>
      </c>
      <c r="I215" s="30">
        <f t="shared" si="59"/>
        <v>46</v>
      </c>
      <c r="J215" s="30">
        <v>10</v>
      </c>
      <c r="K215" s="30">
        <f>IF(D215&lt;&gt;"",I215*J215/9,"")</f>
        <v>51.111111111111114</v>
      </c>
      <c r="L215" s="30"/>
      <c r="M215" s="28"/>
      <c r="N215" s="60">
        <f t="shared" si="60"/>
        <v>51.111111111111114</v>
      </c>
      <c r="O215" s="28"/>
      <c r="P215" s="28"/>
      <c r="Q215" s="28"/>
      <c r="R215" s="28"/>
      <c r="S215" s="60">
        <f t="shared" si="61"/>
        <v>7.1555555555555568</v>
      </c>
      <c r="T215" s="28"/>
      <c r="U215" s="28">
        <f>K215*($U$13/12/3)</f>
        <v>1.7746913580246915</v>
      </c>
      <c r="V215" s="28">
        <f>K215*($V$13/12/3)</f>
        <v>2.4845679012345681</v>
      </c>
      <c r="W215" s="30"/>
      <c r="X215" s="28"/>
      <c r="Y215" s="35"/>
      <c r="Z215" s="35"/>
      <c r="AA215" s="30"/>
      <c r="AB215" s="30"/>
      <c r="AC215" s="29"/>
      <c r="AD215" s="30"/>
    </row>
    <row r="216" spans="2:30" ht="12.75" customHeight="1" x14ac:dyDescent="0.2">
      <c r="B216" s="55"/>
      <c r="D216" s="31"/>
      <c r="E216" s="32"/>
      <c r="F216" s="31"/>
      <c r="G216" s="33"/>
      <c r="H216" s="34"/>
      <c r="I216" s="30"/>
      <c r="J216" s="30"/>
      <c r="K216" s="30"/>
      <c r="L216" s="30"/>
      <c r="M216" s="28"/>
      <c r="N216" s="28"/>
      <c r="O216" s="30"/>
      <c r="P216" s="28"/>
      <c r="Q216" s="28"/>
      <c r="R216" s="28"/>
      <c r="S216" s="28"/>
      <c r="T216" s="28"/>
      <c r="U216" s="28"/>
      <c r="V216" s="28"/>
      <c r="W216" s="28"/>
      <c r="X216" s="28"/>
      <c r="Y216" s="35"/>
      <c r="Z216" s="35"/>
      <c r="AA216" s="30"/>
      <c r="AB216" s="30"/>
      <c r="AC216" s="29"/>
      <c r="AD216" s="30"/>
    </row>
    <row r="217" spans="2:30" ht="12.75" customHeight="1" x14ac:dyDescent="0.2">
      <c r="B217" s="55"/>
      <c r="D217" s="31"/>
      <c r="E217" s="32"/>
      <c r="F217" s="31"/>
      <c r="G217" s="33"/>
      <c r="H217" s="34"/>
      <c r="I217" s="30" t="str">
        <f t="shared" si="57"/>
        <v/>
      </c>
      <c r="J217" s="30"/>
      <c r="K217" s="30" t="str">
        <f t="shared" si="58"/>
        <v/>
      </c>
      <c r="L217" s="30"/>
      <c r="M217" s="28"/>
      <c r="N217" s="28"/>
      <c r="O217" s="30"/>
      <c r="P217" s="28"/>
      <c r="Q217" s="28"/>
      <c r="R217" s="28"/>
      <c r="S217" s="28"/>
      <c r="T217" s="28"/>
      <c r="U217" s="28"/>
      <c r="V217" s="28"/>
      <c r="W217" s="30"/>
      <c r="X217" s="28"/>
      <c r="Y217" s="35"/>
      <c r="Z217" s="35"/>
      <c r="AA217" s="30"/>
      <c r="AB217" s="30"/>
      <c r="AC217" s="29"/>
      <c r="AD217" s="30"/>
    </row>
    <row r="218" spans="2:30" ht="12.75" customHeight="1" x14ac:dyDescent="0.2">
      <c r="B218" s="55"/>
      <c r="D218" s="31"/>
      <c r="E218" s="32"/>
      <c r="F218" s="31"/>
      <c r="G218" s="33"/>
      <c r="H218" s="34"/>
      <c r="I218" s="30" t="str">
        <f t="shared" si="57"/>
        <v/>
      </c>
      <c r="J218" s="30"/>
      <c r="K218" s="30" t="str">
        <f t="shared" si="58"/>
        <v/>
      </c>
      <c r="L218" s="30"/>
      <c r="M218" s="28"/>
      <c r="N218" s="28"/>
      <c r="O218" s="30"/>
      <c r="P218" s="28"/>
      <c r="Q218" s="28"/>
      <c r="R218" s="28"/>
      <c r="S218" s="28"/>
      <c r="T218" s="28"/>
      <c r="U218" s="28"/>
      <c r="V218" s="28"/>
      <c r="W218" s="30"/>
      <c r="X218" s="28"/>
      <c r="Y218" s="35"/>
      <c r="Z218" s="35"/>
      <c r="AA218" s="30"/>
      <c r="AB218" s="30"/>
      <c r="AC218" s="29"/>
      <c r="AD218" s="30"/>
    </row>
    <row r="219" spans="2:30" ht="12.75" customHeight="1" x14ac:dyDescent="0.2">
      <c r="B219" s="55"/>
      <c r="D219" s="31"/>
      <c r="E219" s="32"/>
      <c r="F219" s="31"/>
      <c r="G219" s="33"/>
      <c r="H219" s="34"/>
      <c r="I219" s="30" t="str">
        <f t="shared" si="57"/>
        <v/>
      </c>
      <c r="J219" s="30"/>
      <c r="K219" s="30" t="str">
        <f t="shared" si="58"/>
        <v/>
      </c>
      <c r="L219" s="30"/>
      <c r="M219" s="28"/>
      <c r="N219" s="28"/>
      <c r="O219" s="30"/>
      <c r="P219" s="28"/>
      <c r="Q219" s="28"/>
      <c r="R219" s="28"/>
      <c r="S219" s="28"/>
      <c r="T219" s="28"/>
      <c r="U219" s="28"/>
      <c r="V219" s="28"/>
      <c r="W219" s="30"/>
      <c r="X219" s="28"/>
      <c r="Y219" s="35"/>
      <c r="Z219" s="35"/>
      <c r="AA219" s="30"/>
      <c r="AB219" s="30"/>
      <c r="AC219" s="29"/>
      <c r="AD219" s="30"/>
    </row>
    <row r="220" spans="2:30" ht="12.75" customHeight="1" x14ac:dyDescent="0.2">
      <c r="B220" s="55"/>
      <c r="D220" s="31"/>
      <c r="E220" s="32"/>
      <c r="F220" s="31"/>
      <c r="G220" s="33"/>
      <c r="H220" s="34"/>
      <c r="I220" s="30" t="str">
        <f t="shared" si="57"/>
        <v/>
      </c>
      <c r="J220" s="30"/>
      <c r="K220" s="30" t="str">
        <f t="shared" si="58"/>
        <v/>
      </c>
      <c r="L220" s="30"/>
      <c r="M220" s="28"/>
      <c r="N220" s="28"/>
      <c r="O220" s="30"/>
      <c r="P220" s="28"/>
      <c r="Q220" s="28"/>
      <c r="R220" s="28"/>
      <c r="S220" s="28"/>
      <c r="T220" s="28"/>
      <c r="U220" s="28"/>
      <c r="V220" s="28"/>
      <c r="W220" s="28"/>
      <c r="X220" s="28"/>
      <c r="Y220" s="35"/>
      <c r="Z220" s="35"/>
      <c r="AA220" s="30"/>
      <c r="AB220" s="30"/>
      <c r="AC220" s="29"/>
      <c r="AD220" s="30"/>
    </row>
    <row r="221" spans="2:30" ht="12.75" customHeight="1" x14ac:dyDescent="0.2">
      <c r="B221" s="55"/>
      <c r="D221" s="31"/>
      <c r="E221" s="32"/>
      <c r="F221" s="31"/>
      <c r="G221" s="33"/>
      <c r="H221" s="34"/>
      <c r="I221" s="30" t="str">
        <f t="shared" si="57"/>
        <v/>
      </c>
      <c r="J221" s="30"/>
      <c r="K221" s="30" t="str">
        <f t="shared" si="58"/>
        <v/>
      </c>
      <c r="L221" s="30"/>
      <c r="M221" s="28"/>
      <c r="N221" s="28"/>
      <c r="O221" s="30"/>
      <c r="P221" s="28"/>
      <c r="Q221" s="28"/>
      <c r="R221" s="28"/>
      <c r="S221" s="28"/>
      <c r="T221" s="28"/>
      <c r="U221" s="28"/>
      <c r="V221" s="28"/>
      <c r="W221" s="28"/>
      <c r="X221" s="28"/>
      <c r="Y221" s="35"/>
      <c r="Z221" s="35"/>
      <c r="AA221" s="30"/>
      <c r="AB221" s="30"/>
      <c r="AC221" s="29"/>
      <c r="AD221" s="30"/>
    </row>
    <row r="222" spans="2:30" ht="12.75" customHeight="1" x14ac:dyDescent="0.2">
      <c r="B222" s="55"/>
      <c r="D222" s="31"/>
      <c r="E222" s="32"/>
      <c r="F222" s="31"/>
      <c r="G222" s="33"/>
      <c r="H222" s="34"/>
      <c r="I222" s="30" t="str">
        <f t="shared" si="57"/>
        <v/>
      </c>
      <c r="J222" s="30"/>
      <c r="K222" s="30" t="str">
        <f t="shared" si="58"/>
        <v/>
      </c>
      <c r="L222" s="30"/>
      <c r="M222" s="28"/>
      <c r="N222" s="28"/>
      <c r="O222" s="30"/>
      <c r="P222" s="28"/>
      <c r="Q222" s="28"/>
      <c r="R222" s="28"/>
      <c r="S222" s="28"/>
      <c r="T222" s="28"/>
      <c r="U222" s="28"/>
      <c r="V222" s="28"/>
      <c r="W222" s="28"/>
      <c r="X222" s="28"/>
      <c r="Y222" s="35"/>
      <c r="Z222" s="35"/>
      <c r="AA222" s="30"/>
      <c r="AB222" s="30"/>
      <c r="AC222" s="29"/>
      <c r="AD222" s="30"/>
    </row>
    <row r="223" spans="2:30" ht="12.75" customHeight="1" x14ac:dyDescent="0.2">
      <c r="B223" s="55"/>
      <c r="D223" s="31"/>
      <c r="E223" s="32"/>
      <c r="F223" s="31"/>
      <c r="G223" s="33"/>
      <c r="H223" s="34"/>
      <c r="I223" s="30" t="str">
        <f t="shared" si="57"/>
        <v/>
      </c>
      <c r="J223" s="30"/>
      <c r="K223" s="30" t="str">
        <f t="shared" si="58"/>
        <v/>
      </c>
      <c r="L223" s="30"/>
      <c r="M223" s="28"/>
      <c r="N223" s="28"/>
      <c r="O223" s="30"/>
      <c r="P223" s="28"/>
      <c r="Q223" s="28"/>
      <c r="R223" s="28"/>
      <c r="S223" s="28"/>
      <c r="T223" s="28"/>
      <c r="U223" s="28"/>
      <c r="V223" s="28"/>
      <c r="W223" s="28"/>
      <c r="X223" s="28"/>
      <c r="Y223" s="35"/>
      <c r="Z223" s="35"/>
      <c r="AA223" s="30"/>
      <c r="AB223" s="30"/>
      <c r="AC223" s="29"/>
      <c r="AD223" s="30"/>
    </row>
    <row r="224" spans="2:30" ht="12.75" customHeight="1" x14ac:dyDescent="0.2">
      <c r="B224" s="55"/>
      <c r="D224" s="31"/>
      <c r="E224" s="32"/>
      <c r="F224" s="31"/>
      <c r="G224" s="33"/>
      <c r="H224" s="34"/>
      <c r="I224" s="30" t="str">
        <f t="shared" si="57"/>
        <v/>
      </c>
      <c r="J224" s="30"/>
      <c r="K224" s="30" t="str">
        <f t="shared" si="58"/>
        <v/>
      </c>
      <c r="L224" s="30"/>
      <c r="M224" s="28"/>
      <c r="N224" s="28"/>
      <c r="O224" s="30"/>
      <c r="P224" s="28"/>
      <c r="Q224" s="28"/>
      <c r="R224" s="28"/>
      <c r="S224" s="28"/>
      <c r="T224" s="28"/>
      <c r="U224" s="28"/>
      <c r="V224" s="28"/>
      <c r="W224" s="28"/>
      <c r="X224" s="28"/>
      <c r="Y224" s="35"/>
      <c r="Z224" s="35"/>
      <c r="AA224" s="30"/>
      <c r="AB224" s="30"/>
      <c r="AC224" s="29"/>
      <c r="AD224" s="30"/>
    </row>
    <row r="225" spans="2:30" ht="12.75" customHeight="1" x14ac:dyDescent="0.2">
      <c r="B225" s="55"/>
      <c r="D225" s="31"/>
      <c r="E225" s="32"/>
      <c r="F225" s="31"/>
      <c r="G225" s="33"/>
      <c r="H225" s="34"/>
      <c r="I225" s="30" t="str">
        <f t="shared" si="57"/>
        <v/>
      </c>
      <c r="J225" s="30"/>
      <c r="K225" s="30" t="str">
        <f t="shared" si="58"/>
        <v/>
      </c>
      <c r="L225" s="30"/>
      <c r="M225" s="28"/>
      <c r="N225" s="28"/>
      <c r="O225" s="30"/>
      <c r="P225" s="28"/>
      <c r="Q225" s="28"/>
      <c r="R225" s="28"/>
      <c r="S225" s="28"/>
      <c r="T225" s="28"/>
      <c r="U225" s="28"/>
      <c r="V225" s="28"/>
      <c r="W225" s="28"/>
      <c r="X225" s="28"/>
      <c r="Y225" s="35"/>
      <c r="Z225" s="35"/>
      <c r="AA225" s="30"/>
      <c r="AB225" s="30"/>
      <c r="AC225" s="29"/>
      <c r="AD225" s="30"/>
    </row>
    <row r="226" spans="2:30" ht="12.75" customHeight="1" x14ac:dyDescent="0.2">
      <c r="B226" s="55"/>
      <c r="D226" s="31"/>
      <c r="E226" s="32"/>
      <c r="F226" s="31"/>
      <c r="G226" s="33"/>
      <c r="H226" s="34"/>
      <c r="I226" s="30" t="str">
        <f t="shared" si="57"/>
        <v/>
      </c>
      <c r="J226" s="30"/>
      <c r="K226" s="30" t="str">
        <f t="shared" si="58"/>
        <v/>
      </c>
      <c r="L226" s="30"/>
      <c r="M226" s="28"/>
      <c r="N226" s="28"/>
      <c r="O226" s="30"/>
      <c r="P226" s="28"/>
      <c r="Q226" s="28"/>
      <c r="R226" s="28"/>
      <c r="S226" s="28"/>
      <c r="T226" s="28"/>
      <c r="U226" s="28"/>
      <c r="V226" s="28"/>
      <c r="W226" s="28"/>
      <c r="X226" s="30"/>
      <c r="Y226" s="35"/>
      <c r="Z226" s="35"/>
      <c r="AA226" s="30"/>
      <c r="AB226" s="30"/>
      <c r="AC226" s="35"/>
      <c r="AD226" s="30"/>
    </row>
    <row r="227" spans="2:30" ht="12.75" customHeight="1" x14ac:dyDescent="0.2">
      <c r="B227" s="55"/>
      <c r="D227" s="31"/>
      <c r="E227" s="32"/>
      <c r="F227" s="31"/>
      <c r="G227" s="33"/>
      <c r="H227" s="34"/>
      <c r="I227" s="30" t="str">
        <f t="shared" si="57"/>
        <v/>
      </c>
      <c r="J227" s="30"/>
      <c r="K227" s="30" t="str">
        <f t="shared" si="58"/>
        <v/>
      </c>
      <c r="L227" s="30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30"/>
      <c r="Y227" s="28"/>
      <c r="Z227" s="28"/>
      <c r="AA227" s="28"/>
      <c r="AB227" s="30"/>
      <c r="AC227" s="29"/>
      <c r="AD227" s="30"/>
    </row>
    <row r="228" spans="2:30" ht="12.75" customHeight="1" x14ac:dyDescent="0.2">
      <c r="B228" s="55"/>
      <c r="D228" s="31"/>
      <c r="E228" s="32"/>
      <c r="F228" s="31"/>
      <c r="G228" s="33"/>
      <c r="H228" s="34"/>
      <c r="I228" s="30" t="str">
        <f t="shared" si="57"/>
        <v/>
      </c>
      <c r="J228" s="30"/>
      <c r="K228" s="30" t="str">
        <f t="shared" si="58"/>
        <v/>
      </c>
      <c r="L228" s="30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30"/>
      <c r="Y228" s="28"/>
      <c r="Z228" s="28"/>
      <c r="AA228" s="28"/>
      <c r="AB228" s="30"/>
      <c r="AC228" s="29"/>
      <c r="AD228" s="30"/>
    </row>
    <row r="229" spans="2:30" ht="12.75" customHeight="1" x14ac:dyDescent="0.2">
      <c r="B229" s="55"/>
      <c r="D229" s="31"/>
      <c r="E229" s="32"/>
      <c r="F229" s="31"/>
      <c r="G229" s="33"/>
      <c r="H229" s="34"/>
      <c r="I229" s="30" t="str">
        <f t="shared" si="57"/>
        <v/>
      </c>
      <c r="J229" s="30"/>
      <c r="K229" s="30" t="str">
        <f t="shared" si="58"/>
        <v/>
      </c>
      <c r="L229" s="30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30"/>
      <c r="Y229" s="28"/>
      <c r="Z229" s="28"/>
      <c r="AA229" s="28"/>
      <c r="AB229" s="30"/>
      <c r="AC229" s="29"/>
      <c r="AD229" s="30"/>
    </row>
    <row r="230" spans="2:30" ht="12.75" customHeight="1" x14ac:dyDescent="0.2">
      <c r="B230" s="55"/>
      <c r="D230" s="31"/>
      <c r="E230" s="32"/>
      <c r="F230" s="31"/>
      <c r="G230" s="33"/>
      <c r="H230" s="34"/>
      <c r="I230" s="30" t="str">
        <f t="shared" si="57"/>
        <v/>
      </c>
      <c r="J230" s="30"/>
      <c r="K230" s="30" t="str">
        <f t="shared" si="58"/>
        <v/>
      </c>
      <c r="L230" s="30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30"/>
      <c r="Y230" s="28"/>
      <c r="Z230" s="28"/>
      <c r="AA230" s="28"/>
      <c r="AB230" s="30"/>
      <c r="AC230" s="29"/>
      <c r="AD230" s="30"/>
    </row>
    <row r="231" spans="2:30" ht="12.75" customHeight="1" x14ac:dyDescent="0.2">
      <c r="B231" s="55"/>
      <c r="D231" s="31"/>
      <c r="E231" s="32"/>
      <c r="F231" s="31"/>
      <c r="G231" s="33"/>
      <c r="H231" s="34"/>
      <c r="I231" s="30" t="str">
        <f t="shared" si="57"/>
        <v/>
      </c>
      <c r="J231" s="30"/>
      <c r="K231" s="30" t="str">
        <f t="shared" si="58"/>
        <v/>
      </c>
      <c r="L231" s="30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30"/>
      <c r="Y231" s="28"/>
      <c r="Z231" s="28"/>
      <c r="AA231" s="28"/>
      <c r="AB231" s="30"/>
      <c r="AC231" s="29"/>
      <c r="AD231" s="30"/>
    </row>
    <row r="232" spans="2:30" ht="12.75" customHeight="1" x14ac:dyDescent="0.2">
      <c r="B232" s="55"/>
      <c r="D232" s="31"/>
      <c r="E232" s="32"/>
      <c r="F232" s="31"/>
      <c r="G232" s="33"/>
      <c r="H232" s="34"/>
      <c r="I232" s="30" t="str">
        <f t="shared" si="57"/>
        <v/>
      </c>
      <c r="J232" s="30"/>
      <c r="K232" s="30" t="str">
        <f t="shared" si="58"/>
        <v/>
      </c>
      <c r="L232" s="30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30"/>
      <c r="AC232" s="29"/>
      <c r="AD232" s="30"/>
    </row>
    <row r="233" spans="2:30" ht="12.75" customHeight="1" x14ac:dyDescent="0.2">
      <c r="B233" s="55"/>
      <c r="D233" s="31"/>
      <c r="E233" s="32"/>
      <c r="F233" s="31"/>
      <c r="G233" s="33"/>
      <c r="H233" s="34"/>
      <c r="I233" s="30" t="str">
        <f t="shared" si="57"/>
        <v/>
      </c>
      <c r="J233" s="30"/>
      <c r="K233" s="30" t="str">
        <f t="shared" si="58"/>
        <v/>
      </c>
      <c r="L233" s="30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30"/>
      <c r="AC233" s="29"/>
      <c r="AD233" s="30"/>
    </row>
    <row r="234" spans="2:30" ht="12.75" customHeight="1" x14ac:dyDescent="0.2">
      <c r="B234" s="55"/>
      <c r="D234" s="31"/>
      <c r="E234" s="32"/>
      <c r="F234" s="31"/>
      <c r="G234" s="33"/>
      <c r="H234" s="36"/>
      <c r="I234" s="30" t="str">
        <f t="shared" si="57"/>
        <v/>
      </c>
      <c r="J234" s="30"/>
      <c r="K234" s="30" t="str">
        <f t="shared" si="58"/>
        <v/>
      </c>
      <c r="L234" s="30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30"/>
      <c r="AC234" s="29"/>
      <c r="AD234" s="30"/>
    </row>
    <row r="235" spans="2:30" ht="12.75" customHeight="1" x14ac:dyDescent="0.2">
      <c r="B235" s="55"/>
      <c r="D235" s="31"/>
      <c r="E235" s="32"/>
      <c r="F235" s="31"/>
      <c r="G235" s="33"/>
      <c r="H235" s="36"/>
      <c r="I235" s="30" t="str">
        <f t="shared" si="57"/>
        <v/>
      </c>
      <c r="J235" s="30"/>
      <c r="K235" s="30" t="str">
        <f t="shared" si="58"/>
        <v/>
      </c>
      <c r="L235" s="30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30"/>
      <c r="AC235" s="29"/>
      <c r="AD235" s="30"/>
    </row>
    <row r="236" spans="2:30" ht="12.75" customHeight="1" x14ac:dyDescent="0.2">
      <c r="B236" s="55"/>
      <c r="D236" s="31"/>
      <c r="E236" s="32"/>
      <c r="F236" s="31"/>
      <c r="G236" s="33"/>
      <c r="H236" s="36"/>
      <c r="I236" s="30" t="str">
        <f t="shared" si="57"/>
        <v/>
      </c>
      <c r="J236" s="30"/>
      <c r="K236" s="30" t="str">
        <f t="shared" si="58"/>
        <v/>
      </c>
      <c r="L236" s="30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30"/>
      <c r="AC236" s="29"/>
      <c r="AD236" s="30"/>
    </row>
    <row r="237" spans="2:30" ht="12.75" customHeight="1" x14ac:dyDescent="0.2">
      <c r="B237" s="55"/>
      <c r="D237" s="31"/>
      <c r="E237" s="32"/>
      <c r="F237" s="31"/>
      <c r="G237" s="33"/>
      <c r="H237" s="34"/>
      <c r="I237" s="30" t="str">
        <f t="shared" si="57"/>
        <v/>
      </c>
      <c r="J237" s="30"/>
      <c r="K237" s="30" t="str">
        <f t="shared" si="58"/>
        <v/>
      </c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5"/>
      <c r="Z237" s="28"/>
      <c r="AA237" s="28"/>
      <c r="AB237" s="30"/>
      <c r="AC237" s="29"/>
      <c r="AD237" s="30"/>
    </row>
    <row r="238" spans="2:30" ht="12.75" customHeight="1" x14ac:dyDescent="0.2">
      <c r="B238" s="55"/>
      <c r="D238" s="31"/>
      <c r="E238" s="32"/>
      <c r="F238" s="31"/>
      <c r="G238" s="33"/>
      <c r="H238" s="34"/>
      <c r="I238" s="30" t="str">
        <f t="shared" si="57"/>
        <v/>
      </c>
      <c r="J238" s="30"/>
      <c r="K238" s="30" t="str">
        <f t="shared" si="58"/>
        <v/>
      </c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5"/>
      <c r="Z238" s="28"/>
      <c r="AA238" s="28"/>
      <c r="AB238" s="30"/>
      <c r="AC238" s="29"/>
      <c r="AD238" s="30"/>
    </row>
    <row r="239" spans="2:30" ht="12.75" customHeight="1" x14ac:dyDescent="0.2">
      <c r="B239" s="55"/>
      <c r="D239" s="31"/>
      <c r="E239" s="32"/>
      <c r="F239" s="31"/>
      <c r="G239" s="33"/>
      <c r="H239" s="34"/>
      <c r="I239" s="30" t="str">
        <f t="shared" si="57"/>
        <v/>
      </c>
      <c r="J239" s="30"/>
      <c r="K239" s="30" t="str">
        <f t="shared" si="58"/>
        <v/>
      </c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5"/>
      <c r="Z239" s="28"/>
      <c r="AA239" s="28"/>
      <c r="AB239" s="30"/>
      <c r="AC239" s="29"/>
      <c r="AD239" s="30"/>
    </row>
    <row r="240" spans="2:30" ht="12.75" customHeight="1" x14ac:dyDescent="0.2">
      <c r="B240" s="55"/>
      <c r="D240" s="31"/>
      <c r="E240" s="32"/>
      <c r="F240" s="31"/>
      <c r="G240" s="33"/>
      <c r="H240" s="34"/>
      <c r="I240" s="30" t="str">
        <f t="shared" si="57"/>
        <v/>
      </c>
      <c r="J240" s="30"/>
      <c r="K240" s="30" t="str">
        <f t="shared" si="58"/>
        <v/>
      </c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5"/>
      <c r="Z240" s="28"/>
      <c r="AA240" s="28"/>
      <c r="AB240" s="30"/>
      <c r="AC240" s="29"/>
      <c r="AD240" s="30"/>
    </row>
    <row r="241" spans="2:30" ht="12.75" customHeight="1" x14ac:dyDescent="0.2">
      <c r="B241" s="55"/>
      <c r="D241" s="31"/>
      <c r="E241" s="32"/>
      <c r="F241" s="31"/>
      <c r="G241" s="33"/>
      <c r="H241" s="34"/>
      <c r="I241" s="30" t="str">
        <f t="shared" si="57"/>
        <v/>
      </c>
      <c r="J241" s="30"/>
      <c r="K241" s="30" t="str">
        <f t="shared" si="58"/>
        <v/>
      </c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5"/>
      <c r="Z241" s="28"/>
      <c r="AA241" s="28"/>
      <c r="AB241" s="30"/>
      <c r="AC241" s="29"/>
      <c r="AD241" s="30"/>
    </row>
    <row r="242" spans="2:30" ht="12.75" customHeight="1" x14ac:dyDescent="0.2">
      <c r="B242" s="55"/>
      <c r="D242" s="31"/>
      <c r="E242" s="32"/>
      <c r="F242" s="31"/>
      <c r="G242" s="33"/>
      <c r="H242" s="34"/>
      <c r="I242" s="30" t="str">
        <f t="shared" si="57"/>
        <v/>
      </c>
      <c r="J242" s="30"/>
      <c r="K242" s="30" t="str">
        <f t="shared" si="58"/>
        <v/>
      </c>
      <c r="L242" s="30"/>
      <c r="M242" s="28"/>
      <c r="N242" s="28"/>
      <c r="O242" s="30"/>
      <c r="P242" s="28"/>
      <c r="Q242" s="28"/>
      <c r="R242" s="28"/>
      <c r="S242" s="28"/>
      <c r="T242" s="28"/>
      <c r="U242" s="28"/>
      <c r="V242" s="28"/>
      <c r="W242" s="28"/>
      <c r="X242" s="28"/>
      <c r="Y242" s="35"/>
      <c r="Z242" s="35"/>
      <c r="AA242" s="30"/>
      <c r="AB242" s="30"/>
      <c r="AC242" s="29"/>
      <c r="AD242" s="30"/>
    </row>
    <row r="243" spans="2:30" ht="12.75" customHeight="1" x14ac:dyDescent="0.2">
      <c r="B243" s="55"/>
      <c r="D243" s="31"/>
      <c r="E243" s="32"/>
      <c r="F243" s="31"/>
      <c r="G243" s="33"/>
      <c r="H243" s="34"/>
      <c r="I243" s="30" t="str">
        <f t="shared" si="57"/>
        <v/>
      </c>
      <c r="J243" s="30"/>
      <c r="K243" s="30" t="str">
        <f t="shared" si="58"/>
        <v/>
      </c>
      <c r="L243" s="30"/>
      <c r="M243" s="28"/>
      <c r="N243" s="28"/>
      <c r="O243" s="30"/>
      <c r="P243" s="28"/>
      <c r="Q243" s="28"/>
      <c r="R243" s="28"/>
      <c r="S243" s="28"/>
      <c r="T243" s="28"/>
      <c r="U243" s="28"/>
      <c r="V243" s="28"/>
      <c r="W243" s="28"/>
      <c r="X243" s="28"/>
      <c r="Y243" s="35"/>
      <c r="Z243" s="35"/>
      <c r="AA243" s="30"/>
      <c r="AB243" s="30"/>
      <c r="AC243" s="29"/>
      <c r="AD243" s="30"/>
    </row>
    <row r="244" spans="2:30" ht="12.75" customHeight="1" x14ac:dyDescent="0.2">
      <c r="B244" s="55"/>
      <c r="D244" s="31"/>
      <c r="E244" s="32"/>
      <c r="F244" s="31"/>
      <c r="G244" s="33"/>
      <c r="H244" s="34"/>
      <c r="I244" s="30" t="str">
        <f t="shared" si="57"/>
        <v/>
      </c>
      <c r="J244" s="30"/>
      <c r="K244" s="30" t="str">
        <f t="shared" si="58"/>
        <v/>
      </c>
      <c r="L244" s="30"/>
      <c r="M244" s="28"/>
      <c r="N244" s="28"/>
      <c r="O244" s="30"/>
      <c r="P244" s="28"/>
      <c r="Q244" s="28"/>
      <c r="R244" s="28"/>
      <c r="S244" s="28"/>
      <c r="T244" s="28"/>
      <c r="U244" s="28"/>
      <c r="V244" s="28"/>
      <c r="W244" s="28"/>
      <c r="X244" s="28"/>
      <c r="Y244" s="35"/>
      <c r="Z244" s="35"/>
      <c r="AA244" s="30"/>
      <c r="AB244" s="30"/>
      <c r="AC244" s="29"/>
      <c r="AD244" s="30"/>
    </row>
    <row r="245" spans="2:30" ht="12.75" customHeight="1" x14ac:dyDescent="0.2">
      <c r="B245" s="55"/>
      <c r="D245" s="31"/>
      <c r="E245" s="32"/>
      <c r="F245" s="31"/>
      <c r="G245" s="33"/>
      <c r="H245" s="34"/>
      <c r="I245" s="30" t="str">
        <f t="shared" si="57"/>
        <v/>
      </c>
      <c r="J245" s="30"/>
      <c r="K245" s="30" t="str">
        <f t="shared" si="58"/>
        <v/>
      </c>
      <c r="L245" s="30"/>
      <c r="M245" s="28"/>
      <c r="N245" s="28"/>
      <c r="O245" s="30"/>
      <c r="P245" s="28"/>
      <c r="Q245" s="28"/>
      <c r="R245" s="28"/>
      <c r="S245" s="28"/>
      <c r="T245" s="28"/>
      <c r="U245" s="28"/>
      <c r="V245" s="28"/>
      <c r="W245" s="28"/>
      <c r="X245" s="28"/>
      <c r="Y245" s="35"/>
      <c r="Z245" s="35"/>
      <c r="AA245" s="30"/>
      <c r="AB245" s="30"/>
      <c r="AC245" s="29"/>
      <c r="AD245" s="30"/>
    </row>
    <row r="246" spans="2:30" ht="12.75" customHeight="1" x14ac:dyDescent="0.2">
      <c r="B246" s="55"/>
      <c r="D246" s="37"/>
      <c r="E246" s="38"/>
      <c r="F246" s="37"/>
      <c r="G246" s="39"/>
      <c r="H246" s="36"/>
      <c r="I246" s="40" t="str">
        <f t="shared" si="57"/>
        <v/>
      </c>
      <c r="J246" s="40"/>
      <c r="K246" s="40" t="str">
        <f t="shared" si="58"/>
        <v/>
      </c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1"/>
      <c r="Z246" s="41"/>
      <c r="AA246" s="40"/>
      <c r="AB246" s="40"/>
      <c r="AC246" s="41"/>
      <c r="AD246" s="40"/>
    </row>
    <row r="247" spans="2:30" ht="12.75" customHeight="1" x14ac:dyDescent="0.2">
      <c r="B247" s="55"/>
      <c r="D247" s="37"/>
      <c r="E247" s="38"/>
      <c r="F247" s="37"/>
      <c r="G247" s="39"/>
      <c r="H247" s="36"/>
      <c r="I247" s="40" t="str">
        <f t="shared" si="57"/>
        <v/>
      </c>
      <c r="J247" s="40"/>
      <c r="K247" s="40" t="str">
        <f t="shared" si="58"/>
        <v/>
      </c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1"/>
      <c r="Z247" s="41"/>
      <c r="AA247" s="40"/>
      <c r="AB247" s="40"/>
      <c r="AC247" s="41"/>
      <c r="AD247" s="40"/>
    </row>
    <row r="248" spans="2:30" ht="12.75" customHeight="1" x14ac:dyDescent="0.2">
      <c r="B248" s="55"/>
      <c r="D248" s="37"/>
      <c r="E248" s="38"/>
      <c r="F248" s="37"/>
      <c r="G248" s="39"/>
      <c r="H248" s="36"/>
      <c r="I248" s="40" t="str">
        <f t="shared" si="57"/>
        <v/>
      </c>
      <c r="J248" s="40"/>
      <c r="K248" s="40" t="str">
        <f t="shared" si="58"/>
        <v/>
      </c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1"/>
      <c r="Z248" s="41"/>
      <c r="AA248" s="40"/>
      <c r="AB248" s="40"/>
      <c r="AC248" s="41"/>
      <c r="AD248" s="40"/>
    </row>
    <row r="249" spans="2:30" ht="12.75" customHeight="1" thickBot="1" x14ac:dyDescent="0.25">
      <c r="B249" s="56"/>
      <c r="D249" s="42"/>
      <c r="E249" s="38"/>
      <c r="F249" s="43"/>
      <c r="G249" s="39"/>
      <c r="H249" s="36"/>
      <c r="I249" s="38" t="str">
        <f t="shared" si="57"/>
        <v/>
      </c>
      <c r="J249" s="40"/>
      <c r="K249" s="40" t="str">
        <f t="shared" si="58"/>
        <v/>
      </c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1"/>
      <c r="Z249" s="41"/>
      <c r="AA249" s="40"/>
      <c r="AB249" s="40"/>
      <c r="AC249" s="41"/>
      <c r="AD249" s="40"/>
    </row>
    <row r="250" spans="2:30" ht="12.75" customHeight="1" thickBot="1" x14ac:dyDescent="0.25">
      <c r="D250" s="77" t="s">
        <v>4</v>
      </c>
      <c r="E250" s="78"/>
      <c r="F250" s="78"/>
      <c r="G250" s="78"/>
      <c r="H250" s="78"/>
      <c r="I250" s="78"/>
      <c r="J250" s="78"/>
      <c r="K250" s="78"/>
      <c r="L250" s="79"/>
      <c r="M250" s="44">
        <f>IF(M173="","",IF(M190="","",IF(SUM(M191:M249)&lt;&gt;0,SUM(M191:M249),"")))</f>
        <v>186.04444444444442</v>
      </c>
      <c r="N250" s="44">
        <f t="shared" ref="N250" si="62">IF(N173="","",IF(N190="","",IF(SUM(N191:N249)&lt;&gt;0,SUM(N191:N249),"")))</f>
        <v>246.66666666666669</v>
      </c>
      <c r="O250" s="44">
        <f t="shared" ref="O250" si="63">IF(O173="","",IF(O190="","",IF(SUM(O191:O249)&lt;&gt;0,SUM(O191:O249),"")))</f>
        <v>51.555493827160504</v>
      </c>
      <c r="P250" s="44">
        <f t="shared" ref="P250" si="64">IF(P173="","",IF(P190="","",IF(SUM(P191:P249)&lt;&gt;0,SUM(P191:P249),"")))</f>
        <v>32.694074074074067</v>
      </c>
      <c r="Q250" s="44" t="str">
        <f t="shared" ref="Q250" si="65">IF(Q173="","",IF(Q190="","",IF(SUM(Q191:Q249)&lt;&gt;0,SUM(Q191:Q249),"")))</f>
        <v/>
      </c>
      <c r="R250" s="44" t="str">
        <f t="shared" ref="R250" si="66">IF(R173="","",IF(R190="","",IF(SUM(R191:R249)&lt;&gt;0,SUM(R191:R249),"")))</f>
        <v/>
      </c>
      <c r="S250" s="44">
        <f t="shared" ref="S250" si="67">IF(S173="","",IF(S190="","",IF(SUM(S191:S249)&lt;&gt;0,SUM(S191:S249),"")))</f>
        <v>62.886200000000009</v>
      </c>
      <c r="T250" s="44" t="str">
        <f t="shared" ref="T250" si="68">IF(T173="","",IF(T190="","",IF(SUM(T191:T249)&lt;&gt;0,SUM(T191:T249),"")))</f>
        <v/>
      </c>
      <c r="U250" s="44">
        <f t="shared" ref="U250" si="69">IF(U173="","",IF(U190="","",IF(SUM(U191:U249)&lt;&gt;0,SUM(U191:U249),"")))</f>
        <v>14.492283950617287</v>
      </c>
      <c r="V250" s="44">
        <f t="shared" ref="V250" si="70">IF(V173="","",IF(V190="","",IF(SUM(V191:V249)&lt;&gt;0,SUM(V191:V249),"")))</f>
        <v>20.2891975308642</v>
      </c>
      <c r="W250" s="44" t="str">
        <f t="shared" ref="W250" si="71">IF(W173="","",IF(W190="","",IF(SUM(W191:W249)&lt;&gt;0,SUM(W191:W249),"")))</f>
        <v/>
      </c>
      <c r="X250" s="44" t="str">
        <f t="shared" ref="X250" si="72">IF(X173="","",IF(X190="","",IF(SUM(X191:X249)&lt;&gt;0,SUM(X191:X249),"")))</f>
        <v/>
      </c>
      <c r="Y250" s="44" t="str">
        <f t="shared" ref="Y250" si="73">IF(Y173="","",IF(Y190="","",IF(SUM(Y191:Y249)&lt;&gt;0,SUM(Y191:Y249),"")))</f>
        <v/>
      </c>
      <c r="Z250" s="44" t="str">
        <f t="shared" ref="Z250" si="74">IF(Z173="","",IF(Z190="","",IF(SUM(Z191:Z249)&lt;&gt;0,SUM(Z191:Z249),"")))</f>
        <v/>
      </c>
      <c r="AA250" s="44" t="str">
        <f t="shared" ref="AA250" si="75">IF(AA173="","",IF(AA190="","",IF(SUM(AA191:AA249)&lt;&gt;0,SUM(AA191:AA249),"")))</f>
        <v/>
      </c>
      <c r="AB250" s="44" t="str">
        <f t="shared" ref="AB250" si="76">IF(AB173="","",IF(AB190="","",IF(SUM(AB191:AB249)&lt;&gt;0,SUM(AB191:AB249),"")))</f>
        <v/>
      </c>
      <c r="AC250" s="44" t="str">
        <f t="shared" ref="AC250" si="77">IF(AC173="","",IF(AC190="","",IF(SUM(AC191:AC249)&lt;&gt;0,SUM(AC191:AC249),"")))</f>
        <v/>
      </c>
      <c r="AD250" s="44" t="str">
        <f t="shared" ref="AD250" si="78">IF(AD173="","",IF(AD190="","",IF(SUM(AD191:AD249)&lt;&gt;0,SUM(AD191:AD249),"")))</f>
        <v/>
      </c>
    </row>
    <row r="251" spans="2:30" ht="12.75" customHeight="1" x14ac:dyDescent="0.2">
      <c r="B251" s="6" t="s">
        <v>19</v>
      </c>
      <c r="D251" s="74" t="s">
        <v>5</v>
      </c>
      <c r="E251" s="75"/>
      <c r="F251" s="75"/>
      <c r="G251" s="75"/>
      <c r="H251" s="75"/>
      <c r="I251" s="75"/>
      <c r="J251" s="75"/>
      <c r="K251" s="75"/>
      <c r="L251" s="76"/>
      <c r="M251" s="45">
        <f>IF(M173="","",IF(M190="",IF(SUM(COUNTIF(M191:M249,"LS")+COUNTIF(M191:M249,"LUMP"))&gt;0,"LS",""),IF(M250&lt;&gt;"",ROUNDUP(M250,0),"")))</f>
        <v>187</v>
      </c>
      <c r="N251" s="45">
        <f t="shared" ref="N251" si="79">IF(N173="","",IF(N190="",IF(SUM(COUNTIF(N191:N249,"LS")+COUNTIF(N191:N249,"LUMP"))&gt;0,"LS",""),IF(N250&lt;&gt;"",ROUNDUP(N250,0),"")))</f>
        <v>247</v>
      </c>
      <c r="O251" s="45">
        <f t="shared" ref="O251" si="80">IF(O173="","",IF(O190="",IF(SUM(COUNTIF(O191:O249,"LS")+COUNTIF(O191:O249,"LUMP"))&gt;0,"LS",""),IF(O250&lt;&gt;"",ROUNDUP(O250,0),"")))</f>
        <v>52</v>
      </c>
      <c r="P251" s="45">
        <f t="shared" ref="P251" si="81">IF(P173="","",IF(P190="",IF(SUM(COUNTIF(P191:P249,"LS")+COUNTIF(P191:P249,"LUMP"))&gt;0,"LS",""),IF(P250&lt;&gt;"",ROUNDUP(P250,0),"")))</f>
        <v>33</v>
      </c>
      <c r="Q251" s="45" t="str">
        <f t="shared" ref="Q251" si="82">IF(Q173="","",IF(Q190="",IF(SUM(COUNTIF(Q191:Q249,"LS")+COUNTIF(Q191:Q249,"LUMP"))&gt;0,"LS",""),IF(Q250&lt;&gt;"",ROUNDUP(Q250,0),"")))</f>
        <v/>
      </c>
      <c r="R251" s="45" t="str">
        <f t="shared" ref="R251" si="83">IF(R173="","",IF(R190="",IF(SUM(COUNTIF(R191:R249,"LS")+COUNTIF(R191:R249,"LUMP"))&gt;0,"LS",""),IF(R250&lt;&gt;"",ROUNDUP(R250,0),"")))</f>
        <v/>
      </c>
      <c r="S251" s="45">
        <f t="shared" ref="S251" si="84">IF(S173="","",IF(S190="",IF(SUM(COUNTIF(S191:S249,"LS")+COUNTIF(S191:S249,"LUMP"))&gt;0,"LS",""),IF(S250&lt;&gt;"",ROUNDUP(S250,0),"")))</f>
        <v>63</v>
      </c>
      <c r="T251" s="45" t="str">
        <f t="shared" ref="T251" si="85">IF(T173="","",IF(T190="",IF(SUM(COUNTIF(T191:T249,"LS")+COUNTIF(T191:T249,"LUMP"))&gt;0,"LS",""),IF(T250&lt;&gt;"",ROUNDUP(T250,0),"")))</f>
        <v/>
      </c>
      <c r="U251" s="45">
        <f t="shared" ref="U251" si="86">IF(U173="","",IF(U190="",IF(SUM(COUNTIF(U191:U249,"LS")+COUNTIF(U191:U249,"LUMP"))&gt;0,"LS",""),IF(U250&lt;&gt;"",ROUNDUP(U250,0),"")))</f>
        <v>15</v>
      </c>
      <c r="V251" s="45">
        <f t="shared" ref="V251" si="87">IF(V173="","",IF(V190="",IF(SUM(COUNTIF(V191:V249,"LS")+COUNTIF(V191:V249,"LUMP"))&gt;0,"LS",""),IF(V250&lt;&gt;"",ROUNDUP(V250,0),"")))</f>
        <v>21</v>
      </c>
      <c r="W251" s="45" t="str">
        <f t="shared" ref="W251" si="88">IF(W173="","",IF(W190="",IF(SUM(COUNTIF(W191:W249,"LS")+COUNTIF(W191:W249,"LUMP"))&gt;0,"LS",""),IF(W250&lt;&gt;"",ROUNDUP(W250,0),"")))</f>
        <v/>
      </c>
      <c r="X251" s="45" t="str">
        <f t="shared" ref="X251" si="89">IF(X173="","",IF(X190="",IF(SUM(COUNTIF(X191:X249,"LS")+COUNTIF(X191:X249,"LUMP"))&gt;0,"LS",""),IF(X250&lt;&gt;"",ROUNDUP(X250,0),"")))</f>
        <v/>
      </c>
      <c r="Y251" s="45" t="str">
        <f t="shared" ref="Y251" si="90">IF(Y173="","",IF(Y190="",IF(SUM(COUNTIF(Y191:Y249,"LS")+COUNTIF(Y191:Y249,"LUMP"))&gt;0,"LS",""),IF(Y250&lt;&gt;"",ROUNDUP(Y250,0),"")))</f>
        <v/>
      </c>
      <c r="Z251" s="45" t="str">
        <f t="shared" ref="Z251" si="91">IF(Z173="","",IF(Z190="",IF(SUM(COUNTIF(Z191:Z249,"LS")+COUNTIF(Z191:Z249,"LUMP"))&gt;0,"LS",""),IF(Z250&lt;&gt;"",ROUNDUP(Z250,0),"")))</f>
        <v/>
      </c>
      <c r="AA251" s="45" t="str">
        <f t="shared" ref="AA251" si="92">IF(AA173="","",IF(AA190="",IF(SUM(COUNTIF(AA191:AA249,"LS")+COUNTIF(AA191:AA249,"LUMP"))&gt;0,"LS",""),IF(AA250&lt;&gt;"",ROUNDUP(AA250,0),"")))</f>
        <v/>
      </c>
      <c r="AB251" s="45" t="str">
        <f t="shared" ref="AB251" si="93">IF(AB173="","",IF(AB190="",IF(SUM(COUNTIF(AB191:AB249,"LS")+COUNTIF(AB191:AB249,"LUMP"))&gt;0,"LS",""),IF(AB250&lt;&gt;"",ROUNDUP(AB250,0),"")))</f>
        <v/>
      </c>
      <c r="AC251" s="45" t="str">
        <f t="shared" ref="AC251" si="94">IF(AC173="","",IF(AC190="",IF(SUM(COUNTIF(AC191:AC249,"LS")+COUNTIF(AC191:AC249,"LUMP"))&gt;0,"LS",""),IF(AC250&lt;&gt;"",ROUNDUP(AC250,0),"")))</f>
        <v/>
      </c>
      <c r="AD251" s="45" t="str">
        <f t="shared" ref="AD251" si="95">IF(AD173="","",IF(AD190="",IF(SUM(COUNTIF(AD191:AD249,"LS")+COUNTIF(AD191:AD249,"LUMP"))&gt;0,"LS",""),IF(AD250&lt;&gt;"",ROUNDUP(AD250,0),"")))</f>
        <v/>
      </c>
    </row>
    <row r="252" spans="2:30" ht="12.75" customHeight="1" thickBot="1" x14ac:dyDescent="0.25"/>
    <row r="253" spans="2:30" ht="12.75" customHeight="1" thickBot="1" x14ac:dyDescent="0.25">
      <c r="B253" s="52" t="s">
        <v>17</v>
      </c>
      <c r="D253" s="80">
        <f>D172+1</f>
        <v>4</v>
      </c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</row>
    <row r="254" spans="2:30" ht="12.75" customHeight="1" thickBot="1" x14ac:dyDescent="0.25">
      <c r="B254" s="53"/>
      <c r="D254" s="12"/>
      <c r="E254" s="12"/>
      <c r="F254" s="12"/>
      <c r="G254" s="12"/>
      <c r="H254" s="12"/>
      <c r="I254" s="13"/>
      <c r="J254" s="13"/>
      <c r="K254" s="13"/>
      <c r="L254" s="14" t="s">
        <v>15</v>
      </c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</row>
    <row r="255" spans="2:30" ht="12.75" customHeight="1" x14ac:dyDescent="0.2">
      <c r="D255" s="12"/>
      <c r="E255" s="12"/>
      <c r="F255" s="12"/>
      <c r="G255" s="12"/>
      <c r="H255" s="12"/>
      <c r="I255" s="13"/>
      <c r="J255" s="13"/>
      <c r="K255" s="13"/>
      <c r="L255" s="14" t="s">
        <v>16</v>
      </c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</row>
    <row r="256" spans="2:30" ht="12.75" customHeight="1" x14ac:dyDescent="0.2">
      <c r="D256" s="17"/>
      <c r="E256" s="17"/>
      <c r="F256" s="1"/>
      <c r="G256" s="18"/>
      <c r="H256" s="13"/>
      <c r="I256" s="12"/>
      <c r="J256" s="13"/>
      <c r="K256" s="13"/>
      <c r="L256" s="14" t="s">
        <v>7</v>
      </c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</row>
    <row r="257" spans="2:30" ht="12.75" customHeight="1" thickBot="1" x14ac:dyDescent="0.25">
      <c r="D257" s="17"/>
      <c r="E257" s="17"/>
      <c r="F257" s="1"/>
      <c r="G257" s="18"/>
      <c r="H257" s="13"/>
      <c r="I257" s="12"/>
      <c r="J257" s="13"/>
      <c r="K257" s="13"/>
      <c r="L257" s="14" t="s">
        <v>8</v>
      </c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</row>
    <row r="258" spans="2:30" ht="12.75" customHeight="1" x14ac:dyDescent="0.2">
      <c r="B258" s="65" t="s">
        <v>18</v>
      </c>
      <c r="D258" s="81" t="s">
        <v>2</v>
      </c>
      <c r="E258" s="82"/>
      <c r="F258" s="83"/>
      <c r="G258" s="87" t="s">
        <v>9</v>
      </c>
      <c r="H258" s="71" t="s">
        <v>0</v>
      </c>
      <c r="I258" s="71" t="s">
        <v>10</v>
      </c>
      <c r="J258" s="71" t="s">
        <v>30</v>
      </c>
      <c r="K258" s="71" t="s">
        <v>29</v>
      </c>
      <c r="L258" s="71" t="s">
        <v>3</v>
      </c>
      <c r="M258" s="20" t="str">
        <f t="shared" ref="M258:AD258" si="96">IF(OR(TRIM(M254)=0,TRIM(M254)=""),"",IF(IFERROR(TRIM(INDEX(QryItemNamed,MATCH(TRIM(M254),ITEM,0),2)),"")="Y","SPECIAL",LEFT(IFERROR(TRIM(INDEX(ITEM,MATCH(TRIM(M254),ITEM,0))),""),3)))</f>
        <v/>
      </c>
      <c r="N258" s="20" t="str">
        <f t="shared" si="96"/>
        <v/>
      </c>
      <c r="O258" s="20" t="str">
        <f t="shared" si="96"/>
        <v/>
      </c>
      <c r="P258" s="20" t="str">
        <f t="shared" si="96"/>
        <v/>
      </c>
      <c r="Q258" s="20" t="str">
        <f t="shared" si="96"/>
        <v/>
      </c>
      <c r="R258" s="20" t="str">
        <f t="shared" si="96"/>
        <v/>
      </c>
      <c r="S258" s="20" t="str">
        <f t="shared" si="96"/>
        <v/>
      </c>
      <c r="T258" s="20" t="str">
        <f t="shared" si="96"/>
        <v/>
      </c>
      <c r="U258" s="20" t="str">
        <f t="shared" si="96"/>
        <v/>
      </c>
      <c r="V258" s="20" t="str">
        <f t="shared" si="96"/>
        <v/>
      </c>
      <c r="W258" s="20" t="str">
        <f t="shared" si="96"/>
        <v/>
      </c>
      <c r="X258" s="20" t="str">
        <f t="shared" si="96"/>
        <v/>
      </c>
      <c r="Y258" s="20" t="str">
        <f t="shared" si="96"/>
        <v/>
      </c>
      <c r="Z258" s="20" t="str">
        <f t="shared" si="96"/>
        <v/>
      </c>
      <c r="AA258" s="20" t="str">
        <f t="shared" si="96"/>
        <v/>
      </c>
      <c r="AB258" s="20" t="str">
        <f t="shared" si="96"/>
        <v/>
      </c>
      <c r="AC258" s="20" t="str">
        <f t="shared" si="96"/>
        <v/>
      </c>
      <c r="AD258" s="20" t="str">
        <f t="shared" si="96"/>
        <v/>
      </c>
    </row>
    <row r="259" spans="2:30" ht="12.75" customHeight="1" x14ac:dyDescent="0.2">
      <c r="B259" s="66"/>
      <c r="D259" s="84"/>
      <c r="E259" s="85"/>
      <c r="F259" s="86"/>
      <c r="G259" s="88"/>
      <c r="H259" s="72"/>
      <c r="I259" s="72"/>
      <c r="J259" s="72"/>
      <c r="K259" s="72"/>
      <c r="L259" s="72"/>
      <c r="M259" s="68" t="str">
        <f t="shared" ref="M259:AD259" si="97">IF(OR(TRIM(M254)=0,TRIM(M254)=""),IF(M255="","",M255),IF(IFERROR(TRIM(INDEX(QryItemNamed,MATCH(TRIM(M254),ITEM,0),2)),"")="Y",TRIM(RIGHT(IFERROR(TRIM(INDEX(QryItemNamed,MATCH(TRIM(M254),ITEM,0),4)),"123456789012"),LEN(IFERROR(TRIM(INDEX(QryItemNamed,MATCH(TRIM(M254),ITEM,0),4)),"123456789012"))-9))&amp;M255,IFERROR(TRIM(INDEX(QryItemNamed,MATCH(TRIM(M254),ITEM,0),4))&amp;M255,"ITEM CODE DOES NOT EXIST IN ITEM MASTER")))</f>
        <v/>
      </c>
      <c r="N259" s="68" t="str">
        <f t="shared" si="97"/>
        <v/>
      </c>
      <c r="O259" s="68" t="str">
        <f t="shared" si="97"/>
        <v/>
      </c>
      <c r="P259" s="68" t="str">
        <f t="shared" si="97"/>
        <v/>
      </c>
      <c r="Q259" s="68" t="str">
        <f t="shared" si="97"/>
        <v/>
      </c>
      <c r="R259" s="68" t="str">
        <f t="shared" si="97"/>
        <v/>
      </c>
      <c r="S259" s="68" t="str">
        <f t="shared" si="97"/>
        <v/>
      </c>
      <c r="T259" s="68" t="str">
        <f t="shared" si="97"/>
        <v/>
      </c>
      <c r="U259" s="68" t="str">
        <f t="shared" si="97"/>
        <v/>
      </c>
      <c r="V259" s="68" t="str">
        <f t="shared" si="97"/>
        <v/>
      </c>
      <c r="W259" s="68" t="str">
        <f t="shared" si="97"/>
        <v/>
      </c>
      <c r="X259" s="68" t="str">
        <f t="shared" si="97"/>
        <v/>
      </c>
      <c r="Y259" s="68" t="str">
        <f t="shared" si="97"/>
        <v/>
      </c>
      <c r="Z259" s="68" t="str">
        <f t="shared" si="97"/>
        <v/>
      </c>
      <c r="AA259" s="68" t="str">
        <f t="shared" si="97"/>
        <v/>
      </c>
      <c r="AB259" s="68" t="str">
        <f t="shared" si="97"/>
        <v/>
      </c>
      <c r="AC259" s="68" t="str">
        <f t="shared" si="97"/>
        <v/>
      </c>
      <c r="AD259" s="68" t="str">
        <f t="shared" si="97"/>
        <v/>
      </c>
    </row>
    <row r="260" spans="2:30" ht="12.75" customHeight="1" x14ac:dyDescent="0.2">
      <c r="B260" s="66"/>
      <c r="D260" s="84"/>
      <c r="E260" s="85"/>
      <c r="F260" s="86"/>
      <c r="G260" s="88"/>
      <c r="H260" s="72"/>
      <c r="I260" s="72"/>
      <c r="J260" s="72"/>
      <c r="K260" s="72"/>
      <c r="L260" s="72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</row>
    <row r="261" spans="2:30" ht="12.75" customHeight="1" x14ac:dyDescent="0.2">
      <c r="B261" s="66"/>
      <c r="D261" s="84"/>
      <c r="E261" s="85"/>
      <c r="F261" s="86"/>
      <c r="G261" s="88"/>
      <c r="H261" s="72"/>
      <c r="I261" s="72"/>
      <c r="J261" s="72"/>
      <c r="K261" s="72"/>
      <c r="L261" s="72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</row>
    <row r="262" spans="2:30" ht="12.75" customHeight="1" x14ac:dyDescent="0.2">
      <c r="B262" s="66"/>
      <c r="D262" s="84"/>
      <c r="E262" s="85"/>
      <c r="F262" s="86"/>
      <c r="G262" s="88"/>
      <c r="H262" s="72"/>
      <c r="I262" s="72"/>
      <c r="J262" s="72"/>
      <c r="K262" s="72"/>
      <c r="L262" s="72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</row>
    <row r="263" spans="2:30" ht="12.75" customHeight="1" x14ac:dyDescent="0.2">
      <c r="B263" s="66"/>
      <c r="D263" s="84"/>
      <c r="E263" s="85"/>
      <c r="F263" s="86"/>
      <c r="G263" s="88"/>
      <c r="H263" s="72"/>
      <c r="I263" s="72"/>
      <c r="J263" s="72"/>
      <c r="K263" s="72"/>
      <c r="L263" s="72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</row>
    <row r="264" spans="2:30" ht="12.75" customHeight="1" x14ac:dyDescent="0.2">
      <c r="B264" s="66"/>
      <c r="D264" s="84"/>
      <c r="E264" s="85"/>
      <c r="F264" s="86"/>
      <c r="G264" s="88"/>
      <c r="H264" s="72"/>
      <c r="I264" s="72"/>
      <c r="J264" s="72"/>
      <c r="K264" s="72"/>
      <c r="L264" s="72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</row>
    <row r="265" spans="2:30" ht="12.75" customHeight="1" x14ac:dyDescent="0.2">
      <c r="B265" s="66"/>
      <c r="D265" s="84"/>
      <c r="E265" s="85"/>
      <c r="F265" s="86"/>
      <c r="G265" s="88"/>
      <c r="H265" s="72"/>
      <c r="I265" s="72"/>
      <c r="J265" s="72"/>
      <c r="K265" s="72"/>
      <c r="L265" s="72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</row>
    <row r="266" spans="2:30" ht="12.75" customHeight="1" x14ac:dyDescent="0.2">
      <c r="B266" s="66"/>
      <c r="D266" s="84"/>
      <c r="E266" s="85"/>
      <c r="F266" s="86"/>
      <c r="G266" s="88"/>
      <c r="H266" s="72"/>
      <c r="I266" s="72"/>
      <c r="J266" s="72"/>
      <c r="K266" s="72"/>
      <c r="L266" s="72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</row>
    <row r="267" spans="2:30" ht="12.75" customHeight="1" x14ac:dyDescent="0.2">
      <c r="B267" s="66"/>
      <c r="D267" s="84"/>
      <c r="E267" s="85"/>
      <c r="F267" s="86"/>
      <c r="G267" s="88"/>
      <c r="H267" s="72"/>
      <c r="I267" s="72"/>
      <c r="J267" s="72"/>
      <c r="K267" s="72"/>
      <c r="L267" s="72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</row>
    <row r="268" spans="2:30" ht="12.75" customHeight="1" x14ac:dyDescent="0.2">
      <c r="B268" s="66"/>
      <c r="D268" s="84"/>
      <c r="E268" s="85"/>
      <c r="F268" s="86"/>
      <c r="G268" s="88"/>
      <c r="H268" s="72"/>
      <c r="I268" s="72"/>
      <c r="J268" s="72"/>
      <c r="K268" s="72"/>
      <c r="L268" s="72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</row>
    <row r="269" spans="2:30" ht="12.75" customHeight="1" x14ac:dyDescent="0.2">
      <c r="B269" s="66"/>
      <c r="D269" s="84"/>
      <c r="E269" s="85"/>
      <c r="F269" s="86"/>
      <c r="G269" s="88"/>
      <c r="H269" s="72"/>
      <c r="I269" s="72"/>
      <c r="J269" s="72"/>
      <c r="K269" s="72"/>
      <c r="L269" s="72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</row>
    <row r="270" spans="2:30" ht="12.75" customHeight="1" x14ac:dyDescent="0.2">
      <c r="B270" s="66"/>
      <c r="D270" s="84"/>
      <c r="E270" s="85"/>
      <c r="F270" s="86"/>
      <c r="G270" s="88"/>
      <c r="H270" s="72"/>
      <c r="I270" s="72"/>
      <c r="J270" s="72"/>
      <c r="K270" s="72"/>
      <c r="L270" s="72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</row>
    <row r="271" spans="2:30" ht="12.75" customHeight="1" thickBot="1" x14ac:dyDescent="0.25">
      <c r="B271" s="67"/>
      <c r="D271" s="73"/>
      <c r="E271" s="73"/>
      <c r="F271" s="73"/>
      <c r="G271" s="21"/>
      <c r="H271" s="22"/>
      <c r="I271" s="23" t="s">
        <v>6</v>
      </c>
      <c r="J271" s="23" t="s">
        <v>6</v>
      </c>
      <c r="K271" s="23" t="s">
        <v>28</v>
      </c>
      <c r="L271" s="23" t="s">
        <v>28</v>
      </c>
      <c r="M271" s="23" t="str">
        <f t="shared" ref="M271:AD271" si="98">IF(OR(TRIM(M254)=0,TRIM(M254)=""),"",IF(IFERROR(TRIM(INDEX(QryItemNamed,MATCH(TRIM(M254),ITEM,0),3)),"")="LS","",IFERROR(TRIM(INDEX(QryItemNamed,MATCH(TRIM(M254),ITEM,0),3)),"")))</f>
        <v/>
      </c>
      <c r="N271" s="23" t="str">
        <f t="shared" si="98"/>
        <v/>
      </c>
      <c r="O271" s="23" t="str">
        <f t="shared" si="98"/>
        <v/>
      </c>
      <c r="P271" s="23" t="str">
        <f t="shared" si="98"/>
        <v/>
      </c>
      <c r="Q271" s="23" t="str">
        <f t="shared" si="98"/>
        <v/>
      </c>
      <c r="R271" s="23" t="str">
        <f t="shared" si="98"/>
        <v/>
      </c>
      <c r="S271" s="23" t="str">
        <f t="shared" si="98"/>
        <v/>
      </c>
      <c r="T271" s="23" t="str">
        <f t="shared" si="98"/>
        <v/>
      </c>
      <c r="U271" s="23" t="str">
        <f t="shared" si="98"/>
        <v/>
      </c>
      <c r="V271" s="23" t="str">
        <f t="shared" si="98"/>
        <v/>
      </c>
      <c r="W271" s="23" t="str">
        <f t="shared" si="98"/>
        <v/>
      </c>
      <c r="X271" s="23" t="str">
        <f t="shared" si="98"/>
        <v/>
      </c>
      <c r="Y271" s="23" t="str">
        <f t="shared" si="98"/>
        <v/>
      </c>
      <c r="Z271" s="23" t="str">
        <f t="shared" si="98"/>
        <v/>
      </c>
      <c r="AA271" s="23" t="str">
        <f t="shared" si="98"/>
        <v/>
      </c>
      <c r="AB271" s="23" t="str">
        <f t="shared" si="98"/>
        <v/>
      </c>
      <c r="AC271" s="23" t="str">
        <f t="shared" si="98"/>
        <v/>
      </c>
      <c r="AD271" s="23" t="str">
        <f t="shared" si="98"/>
        <v/>
      </c>
    </row>
    <row r="272" spans="2:30" ht="12.75" customHeight="1" x14ac:dyDescent="0.2">
      <c r="B272" s="54"/>
      <c r="D272" s="24"/>
      <c r="E272" s="25"/>
      <c r="F272" s="24"/>
      <c r="G272" s="26"/>
      <c r="H272" s="27"/>
      <c r="I272" s="28" t="str">
        <f>IF(D272&lt;&gt;"",F272-D272,"")</f>
        <v/>
      </c>
      <c r="J272" s="28"/>
      <c r="K272" s="28" t="str">
        <f>IF(D272&lt;&gt;"",I272*J272/9,"")</f>
        <v/>
      </c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9"/>
      <c r="AD272" s="28"/>
    </row>
    <row r="273" spans="2:30" ht="12.75" customHeight="1" x14ac:dyDescent="0.2">
      <c r="B273" s="55"/>
      <c r="D273" s="24"/>
      <c r="E273" s="25" t="s">
        <v>1</v>
      </c>
      <c r="F273" s="24"/>
      <c r="G273" s="26"/>
      <c r="H273" s="27"/>
      <c r="I273" s="28" t="str">
        <f t="shared" ref="I273:I330" si="99">IF(D273&lt;&gt;"",F273-D273,"")</f>
        <v/>
      </c>
      <c r="J273" s="28"/>
      <c r="K273" s="28" t="str">
        <f t="shared" ref="K273:K330" si="100">IF(D273&lt;&gt;"",I273*J273/9,"")</f>
        <v/>
      </c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9"/>
      <c r="AD273" s="30"/>
    </row>
    <row r="274" spans="2:30" ht="12.75" customHeight="1" x14ac:dyDescent="0.2">
      <c r="B274" s="55"/>
      <c r="D274" s="31"/>
      <c r="E274" s="32"/>
      <c r="F274" s="31"/>
      <c r="G274" s="33"/>
      <c r="H274" s="34"/>
      <c r="I274" s="30" t="str">
        <f t="shared" si="99"/>
        <v/>
      </c>
      <c r="J274" s="30"/>
      <c r="K274" s="30" t="str">
        <f t="shared" si="100"/>
        <v/>
      </c>
      <c r="L274" s="30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30"/>
      <c r="AC274" s="29"/>
      <c r="AD274" s="30"/>
    </row>
    <row r="275" spans="2:30" ht="12.75" customHeight="1" x14ac:dyDescent="0.2">
      <c r="B275" s="55"/>
      <c r="D275" s="31"/>
      <c r="E275" s="32"/>
      <c r="F275" s="31"/>
      <c r="G275" s="33"/>
      <c r="H275" s="34"/>
      <c r="I275" s="30" t="str">
        <f t="shared" si="99"/>
        <v/>
      </c>
      <c r="J275" s="30"/>
      <c r="K275" s="30" t="str">
        <f t="shared" si="100"/>
        <v/>
      </c>
      <c r="L275" s="30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30"/>
      <c r="AC275" s="29"/>
      <c r="AD275" s="30"/>
    </row>
    <row r="276" spans="2:30" ht="12.75" customHeight="1" x14ac:dyDescent="0.2">
      <c r="B276" s="55"/>
      <c r="D276" s="31"/>
      <c r="E276" s="32"/>
      <c r="F276" s="31"/>
      <c r="G276" s="33"/>
      <c r="H276" s="34"/>
      <c r="I276" s="30" t="str">
        <f t="shared" si="99"/>
        <v/>
      </c>
      <c r="J276" s="30"/>
      <c r="K276" s="30" t="str">
        <f t="shared" si="100"/>
        <v/>
      </c>
      <c r="L276" s="30"/>
      <c r="M276" s="28"/>
      <c r="N276" s="28"/>
      <c r="O276" s="30"/>
      <c r="P276" s="28"/>
      <c r="Q276" s="28"/>
      <c r="R276" s="28"/>
      <c r="S276" s="28"/>
      <c r="T276" s="28"/>
      <c r="U276" s="28"/>
      <c r="V276" s="28"/>
      <c r="W276" s="28"/>
      <c r="X276" s="28"/>
      <c r="Y276" s="35"/>
      <c r="Z276" s="35"/>
      <c r="AA276" s="30"/>
      <c r="AB276" s="30"/>
      <c r="AC276" s="29"/>
      <c r="AD276" s="30"/>
    </row>
    <row r="277" spans="2:30" ht="12.75" customHeight="1" x14ac:dyDescent="0.2">
      <c r="B277" s="55"/>
      <c r="D277" s="31"/>
      <c r="E277" s="32"/>
      <c r="F277" s="31"/>
      <c r="G277" s="33"/>
      <c r="H277" s="34"/>
      <c r="I277" s="30" t="str">
        <f t="shared" si="99"/>
        <v/>
      </c>
      <c r="J277" s="30"/>
      <c r="K277" s="30" t="str">
        <f t="shared" si="100"/>
        <v/>
      </c>
      <c r="L277" s="30"/>
      <c r="M277" s="28"/>
      <c r="N277" s="28"/>
      <c r="O277" s="30"/>
      <c r="P277" s="28"/>
      <c r="Q277" s="28"/>
      <c r="R277" s="28"/>
      <c r="S277" s="28"/>
      <c r="T277" s="28"/>
      <c r="U277" s="28"/>
      <c r="V277" s="28"/>
      <c r="W277" s="30"/>
      <c r="X277" s="28"/>
      <c r="Y277" s="35"/>
      <c r="Z277" s="35"/>
      <c r="AA277" s="30"/>
      <c r="AB277" s="30"/>
      <c r="AC277" s="29"/>
      <c r="AD277" s="30"/>
    </row>
    <row r="278" spans="2:30" ht="12.75" customHeight="1" x14ac:dyDescent="0.2">
      <c r="B278" s="55"/>
      <c r="D278" s="31"/>
      <c r="E278" s="32"/>
      <c r="F278" s="31"/>
      <c r="G278" s="33"/>
      <c r="H278" s="34"/>
      <c r="I278" s="30" t="str">
        <f t="shared" si="99"/>
        <v/>
      </c>
      <c r="J278" s="30"/>
      <c r="K278" s="30" t="str">
        <f t="shared" si="100"/>
        <v/>
      </c>
      <c r="L278" s="30"/>
      <c r="M278" s="28"/>
      <c r="N278" s="28"/>
      <c r="O278" s="30"/>
      <c r="P278" s="28"/>
      <c r="Q278" s="28"/>
      <c r="R278" s="28"/>
      <c r="S278" s="28"/>
      <c r="T278" s="28"/>
      <c r="U278" s="28"/>
      <c r="V278" s="28"/>
      <c r="W278" s="30"/>
      <c r="X278" s="28"/>
      <c r="Y278" s="35"/>
      <c r="Z278" s="35"/>
      <c r="AA278" s="30"/>
      <c r="AB278" s="30"/>
      <c r="AC278" s="29"/>
      <c r="AD278" s="30"/>
    </row>
    <row r="279" spans="2:30" ht="12.75" customHeight="1" x14ac:dyDescent="0.2">
      <c r="B279" s="55"/>
      <c r="D279" s="31"/>
      <c r="E279" s="32"/>
      <c r="F279" s="31"/>
      <c r="G279" s="33"/>
      <c r="H279" s="34"/>
      <c r="I279" s="30" t="str">
        <f t="shared" si="99"/>
        <v/>
      </c>
      <c r="J279" s="30"/>
      <c r="K279" s="30" t="str">
        <f t="shared" si="100"/>
        <v/>
      </c>
      <c r="L279" s="30"/>
      <c r="M279" s="28"/>
      <c r="N279" s="28"/>
      <c r="O279" s="30"/>
      <c r="P279" s="28"/>
      <c r="Q279" s="28"/>
      <c r="R279" s="28"/>
      <c r="S279" s="28"/>
      <c r="T279" s="28"/>
      <c r="U279" s="28"/>
      <c r="V279" s="28"/>
      <c r="W279" s="30"/>
      <c r="X279" s="28"/>
      <c r="Y279" s="35"/>
      <c r="Z279" s="35"/>
      <c r="AA279" s="30"/>
      <c r="AB279" s="30"/>
      <c r="AC279" s="29"/>
      <c r="AD279" s="30"/>
    </row>
    <row r="280" spans="2:30" ht="12.75" customHeight="1" x14ac:dyDescent="0.2">
      <c r="B280" s="55"/>
      <c r="D280" s="31"/>
      <c r="E280" s="32"/>
      <c r="F280" s="31"/>
      <c r="G280" s="33"/>
      <c r="H280" s="34"/>
      <c r="I280" s="30" t="str">
        <f t="shared" si="99"/>
        <v/>
      </c>
      <c r="J280" s="30"/>
      <c r="K280" s="30" t="str">
        <f t="shared" si="100"/>
        <v/>
      </c>
      <c r="L280" s="30"/>
      <c r="M280" s="28"/>
      <c r="N280" s="28"/>
      <c r="O280" s="30"/>
      <c r="P280" s="28"/>
      <c r="Q280" s="28"/>
      <c r="R280" s="28"/>
      <c r="S280" s="28"/>
      <c r="T280" s="28"/>
      <c r="U280" s="28"/>
      <c r="V280" s="28"/>
      <c r="W280" s="30"/>
      <c r="X280" s="28"/>
      <c r="Y280" s="35"/>
      <c r="Z280" s="35"/>
      <c r="AA280" s="30"/>
      <c r="AB280" s="30"/>
      <c r="AC280" s="29"/>
      <c r="AD280" s="30"/>
    </row>
    <row r="281" spans="2:30" ht="12.75" customHeight="1" x14ac:dyDescent="0.2">
      <c r="B281" s="55"/>
      <c r="D281" s="31"/>
      <c r="E281" s="32"/>
      <c r="F281" s="31"/>
      <c r="G281" s="33"/>
      <c r="H281" s="34"/>
      <c r="I281" s="30" t="str">
        <f t="shared" si="99"/>
        <v/>
      </c>
      <c r="J281" s="30"/>
      <c r="K281" s="30" t="str">
        <f t="shared" si="100"/>
        <v/>
      </c>
      <c r="L281" s="30"/>
      <c r="M281" s="28"/>
      <c r="N281" s="28"/>
      <c r="O281" s="30"/>
      <c r="P281" s="28"/>
      <c r="Q281" s="28"/>
      <c r="R281" s="28"/>
      <c r="S281" s="28"/>
      <c r="T281" s="28"/>
      <c r="U281" s="28"/>
      <c r="V281" s="28"/>
      <c r="W281" s="30"/>
      <c r="X281" s="28"/>
      <c r="Y281" s="35"/>
      <c r="Z281" s="35"/>
      <c r="AA281" s="30"/>
      <c r="AB281" s="30"/>
      <c r="AC281" s="29"/>
      <c r="AD281" s="30"/>
    </row>
    <row r="282" spans="2:30" ht="12.75" customHeight="1" x14ac:dyDescent="0.2">
      <c r="B282" s="55"/>
      <c r="D282" s="31"/>
      <c r="E282" s="32"/>
      <c r="F282" s="31"/>
      <c r="G282" s="33"/>
      <c r="H282" s="34"/>
      <c r="I282" s="30" t="str">
        <f t="shared" si="99"/>
        <v/>
      </c>
      <c r="J282" s="30"/>
      <c r="K282" s="30" t="str">
        <f t="shared" si="100"/>
        <v/>
      </c>
      <c r="L282" s="30"/>
      <c r="M282" s="28"/>
      <c r="N282" s="28"/>
      <c r="O282" s="30"/>
      <c r="P282" s="28"/>
      <c r="Q282" s="28"/>
      <c r="R282" s="28"/>
      <c r="S282" s="28"/>
      <c r="T282" s="28"/>
      <c r="U282" s="28"/>
      <c r="V282" s="28"/>
      <c r="W282" s="30"/>
      <c r="X282" s="28"/>
      <c r="Y282" s="35"/>
      <c r="Z282" s="35"/>
      <c r="AA282" s="30"/>
      <c r="AB282" s="30"/>
      <c r="AC282" s="29"/>
      <c r="AD282" s="30"/>
    </row>
    <row r="283" spans="2:30" ht="12.75" customHeight="1" x14ac:dyDescent="0.2">
      <c r="B283" s="55"/>
      <c r="D283" s="31"/>
      <c r="E283" s="32"/>
      <c r="F283" s="31"/>
      <c r="G283" s="33"/>
      <c r="H283" s="34"/>
      <c r="I283" s="30" t="str">
        <f t="shared" si="99"/>
        <v/>
      </c>
      <c r="J283" s="30"/>
      <c r="K283" s="30" t="str">
        <f t="shared" si="100"/>
        <v/>
      </c>
      <c r="L283" s="30"/>
      <c r="M283" s="28"/>
      <c r="N283" s="28"/>
      <c r="O283" s="30"/>
      <c r="P283" s="28"/>
      <c r="Q283" s="28"/>
      <c r="R283" s="28"/>
      <c r="S283" s="28"/>
      <c r="T283" s="28"/>
      <c r="U283" s="28"/>
      <c r="V283" s="28"/>
      <c r="W283" s="30"/>
      <c r="X283" s="28"/>
      <c r="Y283" s="35"/>
      <c r="Z283" s="35"/>
      <c r="AA283" s="30"/>
      <c r="AB283" s="30"/>
      <c r="AC283" s="29"/>
      <c r="AD283" s="30"/>
    </row>
    <row r="284" spans="2:30" ht="12.75" customHeight="1" x14ac:dyDescent="0.2">
      <c r="B284" s="55"/>
      <c r="D284" s="31"/>
      <c r="E284" s="32"/>
      <c r="F284" s="31"/>
      <c r="G284" s="33"/>
      <c r="H284" s="34"/>
      <c r="I284" s="30" t="str">
        <f t="shared" si="99"/>
        <v/>
      </c>
      <c r="J284" s="30"/>
      <c r="K284" s="30" t="str">
        <f t="shared" si="100"/>
        <v/>
      </c>
      <c r="L284" s="30"/>
      <c r="M284" s="28"/>
      <c r="N284" s="28"/>
      <c r="O284" s="30"/>
      <c r="P284" s="28"/>
      <c r="Q284" s="28"/>
      <c r="R284" s="28"/>
      <c r="S284" s="28"/>
      <c r="T284" s="28"/>
      <c r="U284" s="28"/>
      <c r="V284" s="28"/>
      <c r="W284" s="30"/>
      <c r="X284" s="28"/>
      <c r="Y284" s="35"/>
      <c r="Z284" s="35"/>
      <c r="AA284" s="30"/>
      <c r="AB284" s="30"/>
      <c r="AC284" s="29"/>
      <c r="AD284" s="30"/>
    </row>
    <row r="285" spans="2:30" ht="12.75" customHeight="1" x14ac:dyDescent="0.2">
      <c r="B285" s="55"/>
      <c r="D285" s="31"/>
      <c r="E285" s="32"/>
      <c r="F285" s="31"/>
      <c r="G285" s="33"/>
      <c r="H285" s="34"/>
      <c r="I285" s="30" t="str">
        <f t="shared" si="99"/>
        <v/>
      </c>
      <c r="J285" s="30"/>
      <c r="K285" s="30" t="str">
        <f t="shared" si="100"/>
        <v/>
      </c>
      <c r="L285" s="30"/>
      <c r="M285" s="28"/>
      <c r="N285" s="28"/>
      <c r="O285" s="30"/>
      <c r="P285" s="28"/>
      <c r="Q285" s="28"/>
      <c r="R285" s="28"/>
      <c r="S285" s="28"/>
      <c r="T285" s="28"/>
      <c r="U285" s="28"/>
      <c r="V285" s="28"/>
      <c r="W285" s="30"/>
      <c r="X285" s="28"/>
      <c r="Y285" s="35"/>
      <c r="Z285" s="35"/>
      <c r="AA285" s="30"/>
      <c r="AB285" s="30"/>
      <c r="AC285" s="29"/>
      <c r="AD285" s="30"/>
    </row>
    <row r="286" spans="2:30" ht="12.75" customHeight="1" x14ac:dyDescent="0.2">
      <c r="B286" s="55"/>
      <c r="D286" s="31"/>
      <c r="E286" s="32"/>
      <c r="F286" s="31"/>
      <c r="G286" s="33"/>
      <c r="H286" s="34"/>
      <c r="I286" s="30" t="str">
        <f t="shared" si="99"/>
        <v/>
      </c>
      <c r="J286" s="30"/>
      <c r="K286" s="30" t="str">
        <f t="shared" si="100"/>
        <v/>
      </c>
      <c r="L286" s="30"/>
      <c r="M286" s="28"/>
      <c r="N286" s="28"/>
      <c r="O286" s="30"/>
      <c r="P286" s="28"/>
      <c r="Q286" s="28"/>
      <c r="R286" s="28"/>
      <c r="S286" s="28"/>
      <c r="T286" s="28"/>
      <c r="U286" s="28"/>
      <c r="V286" s="28"/>
      <c r="W286" s="30"/>
      <c r="X286" s="28"/>
      <c r="Y286" s="35"/>
      <c r="Z286" s="35"/>
      <c r="AA286" s="30"/>
      <c r="AB286" s="30"/>
      <c r="AC286" s="29"/>
      <c r="AD286" s="30"/>
    </row>
    <row r="287" spans="2:30" ht="12.75" customHeight="1" x14ac:dyDescent="0.2">
      <c r="B287" s="55"/>
      <c r="D287" s="31"/>
      <c r="E287" s="32"/>
      <c r="F287" s="31"/>
      <c r="G287" s="33"/>
      <c r="H287" s="34"/>
      <c r="I287" s="30" t="str">
        <f t="shared" si="99"/>
        <v/>
      </c>
      <c r="J287" s="30"/>
      <c r="K287" s="30" t="str">
        <f t="shared" si="100"/>
        <v/>
      </c>
      <c r="L287" s="30"/>
      <c r="M287" s="28"/>
      <c r="N287" s="28"/>
      <c r="O287" s="30"/>
      <c r="P287" s="28"/>
      <c r="Q287" s="28"/>
      <c r="R287" s="28"/>
      <c r="S287" s="28"/>
      <c r="T287" s="28"/>
      <c r="U287" s="28"/>
      <c r="V287" s="28"/>
      <c r="W287" s="30"/>
      <c r="X287" s="28"/>
      <c r="Y287" s="35"/>
      <c r="Z287" s="35"/>
      <c r="AA287" s="30"/>
      <c r="AB287" s="30"/>
      <c r="AC287" s="29"/>
      <c r="AD287" s="30"/>
    </row>
    <row r="288" spans="2:30" ht="12.75" customHeight="1" x14ac:dyDescent="0.2">
      <c r="B288" s="55"/>
      <c r="D288" s="31"/>
      <c r="E288" s="32"/>
      <c r="F288" s="31"/>
      <c r="G288" s="33"/>
      <c r="H288" s="34"/>
      <c r="I288" s="30" t="str">
        <f t="shared" si="99"/>
        <v/>
      </c>
      <c r="J288" s="30"/>
      <c r="K288" s="30" t="str">
        <f t="shared" si="100"/>
        <v/>
      </c>
      <c r="L288" s="30"/>
      <c r="M288" s="28"/>
      <c r="N288" s="28"/>
      <c r="O288" s="30"/>
      <c r="P288" s="28"/>
      <c r="Q288" s="28"/>
      <c r="R288" s="28"/>
      <c r="S288" s="28"/>
      <c r="T288" s="28"/>
      <c r="U288" s="28"/>
      <c r="V288" s="28"/>
      <c r="W288" s="30"/>
      <c r="X288" s="28"/>
      <c r="Y288" s="35"/>
      <c r="Z288" s="35"/>
      <c r="AA288" s="30"/>
      <c r="AB288" s="30"/>
      <c r="AC288" s="29"/>
      <c r="AD288" s="30"/>
    </row>
    <row r="289" spans="2:30" ht="12.75" customHeight="1" x14ac:dyDescent="0.2">
      <c r="B289" s="55"/>
      <c r="D289" s="31"/>
      <c r="E289" s="32"/>
      <c r="F289" s="31"/>
      <c r="G289" s="33"/>
      <c r="H289" s="34"/>
      <c r="I289" s="30" t="str">
        <f t="shared" si="99"/>
        <v/>
      </c>
      <c r="J289" s="30"/>
      <c r="K289" s="30" t="str">
        <f t="shared" si="100"/>
        <v/>
      </c>
      <c r="L289" s="30"/>
      <c r="M289" s="28"/>
      <c r="N289" s="28"/>
      <c r="O289" s="30"/>
      <c r="P289" s="28"/>
      <c r="Q289" s="28"/>
      <c r="R289" s="28"/>
      <c r="S289" s="28"/>
      <c r="T289" s="28"/>
      <c r="U289" s="28"/>
      <c r="V289" s="28"/>
      <c r="W289" s="30"/>
      <c r="X289" s="28"/>
      <c r="Y289" s="35"/>
      <c r="Z289" s="35"/>
      <c r="AA289" s="30"/>
      <c r="AB289" s="30"/>
      <c r="AC289" s="29"/>
      <c r="AD289" s="30"/>
    </row>
    <row r="290" spans="2:30" ht="12.75" customHeight="1" x14ac:dyDescent="0.2">
      <c r="B290" s="55"/>
      <c r="D290" s="31"/>
      <c r="E290" s="32"/>
      <c r="F290" s="31"/>
      <c r="G290" s="33"/>
      <c r="H290" s="34"/>
      <c r="I290" s="30" t="str">
        <f t="shared" si="99"/>
        <v/>
      </c>
      <c r="J290" s="30"/>
      <c r="K290" s="30" t="str">
        <f t="shared" si="100"/>
        <v/>
      </c>
      <c r="L290" s="30"/>
      <c r="M290" s="28"/>
      <c r="N290" s="28"/>
      <c r="O290" s="30"/>
      <c r="P290" s="28"/>
      <c r="Q290" s="28"/>
      <c r="R290" s="28"/>
      <c r="S290" s="28"/>
      <c r="T290" s="28"/>
      <c r="U290" s="28"/>
      <c r="V290" s="28"/>
      <c r="W290" s="30"/>
      <c r="X290" s="28"/>
      <c r="Y290" s="35"/>
      <c r="Z290" s="35"/>
      <c r="AA290" s="30"/>
      <c r="AB290" s="30"/>
      <c r="AC290" s="29"/>
      <c r="AD290" s="30"/>
    </row>
    <row r="291" spans="2:30" ht="12.75" customHeight="1" x14ac:dyDescent="0.2">
      <c r="B291" s="55"/>
      <c r="D291" s="31"/>
      <c r="E291" s="32"/>
      <c r="F291" s="31"/>
      <c r="G291" s="33"/>
      <c r="H291" s="34"/>
      <c r="I291" s="30" t="str">
        <f t="shared" si="99"/>
        <v/>
      </c>
      <c r="J291" s="30"/>
      <c r="K291" s="30" t="str">
        <f t="shared" si="100"/>
        <v/>
      </c>
      <c r="L291" s="30"/>
      <c r="M291" s="28"/>
      <c r="N291" s="28"/>
      <c r="O291" s="30"/>
      <c r="P291" s="28"/>
      <c r="Q291" s="28"/>
      <c r="R291" s="28"/>
      <c r="S291" s="28"/>
      <c r="T291" s="28"/>
      <c r="U291" s="28"/>
      <c r="V291" s="28"/>
      <c r="W291" s="30"/>
      <c r="X291" s="28"/>
      <c r="Y291" s="35"/>
      <c r="Z291" s="35"/>
      <c r="AA291" s="30"/>
      <c r="AB291" s="30"/>
      <c r="AC291" s="29"/>
      <c r="AD291" s="30"/>
    </row>
    <row r="292" spans="2:30" ht="12.75" customHeight="1" x14ac:dyDescent="0.2">
      <c r="B292" s="55"/>
      <c r="D292" s="31"/>
      <c r="E292" s="32"/>
      <c r="F292" s="31"/>
      <c r="G292" s="33"/>
      <c r="H292" s="34"/>
      <c r="I292" s="30" t="str">
        <f t="shared" si="99"/>
        <v/>
      </c>
      <c r="J292" s="30"/>
      <c r="K292" s="30" t="str">
        <f t="shared" si="100"/>
        <v/>
      </c>
      <c r="L292" s="30"/>
      <c r="M292" s="28"/>
      <c r="N292" s="28"/>
      <c r="O292" s="30"/>
      <c r="P292" s="28"/>
      <c r="Q292" s="28"/>
      <c r="R292" s="28"/>
      <c r="S292" s="28"/>
      <c r="T292" s="28"/>
      <c r="U292" s="28"/>
      <c r="V292" s="28"/>
      <c r="W292" s="30"/>
      <c r="X292" s="28"/>
      <c r="Y292" s="35"/>
      <c r="Z292" s="35"/>
      <c r="AA292" s="30"/>
      <c r="AB292" s="30"/>
      <c r="AC292" s="29"/>
      <c r="AD292" s="30"/>
    </row>
    <row r="293" spans="2:30" ht="12.75" customHeight="1" x14ac:dyDescent="0.2">
      <c r="B293" s="55"/>
      <c r="D293" s="31"/>
      <c r="E293" s="32"/>
      <c r="F293" s="31"/>
      <c r="G293" s="33"/>
      <c r="H293" s="34"/>
      <c r="I293" s="30" t="str">
        <f t="shared" si="99"/>
        <v/>
      </c>
      <c r="J293" s="30"/>
      <c r="K293" s="30" t="str">
        <f t="shared" si="100"/>
        <v/>
      </c>
      <c r="L293" s="30"/>
      <c r="M293" s="28"/>
      <c r="N293" s="28"/>
      <c r="O293" s="30"/>
      <c r="P293" s="28"/>
      <c r="Q293" s="28"/>
      <c r="R293" s="28"/>
      <c r="S293" s="28"/>
      <c r="T293" s="28"/>
      <c r="U293" s="28"/>
      <c r="V293" s="28"/>
      <c r="W293" s="30"/>
      <c r="X293" s="28"/>
      <c r="Y293" s="35"/>
      <c r="Z293" s="35"/>
      <c r="AA293" s="30"/>
      <c r="AB293" s="30"/>
      <c r="AC293" s="29"/>
      <c r="AD293" s="30"/>
    </row>
    <row r="294" spans="2:30" ht="12.75" customHeight="1" x14ac:dyDescent="0.2">
      <c r="B294" s="55"/>
      <c r="D294" s="31"/>
      <c r="E294" s="32"/>
      <c r="F294" s="31"/>
      <c r="G294" s="33"/>
      <c r="H294" s="34"/>
      <c r="I294" s="30" t="str">
        <f t="shared" si="99"/>
        <v/>
      </c>
      <c r="J294" s="30"/>
      <c r="K294" s="30" t="str">
        <f t="shared" si="100"/>
        <v/>
      </c>
      <c r="L294" s="30"/>
      <c r="M294" s="28"/>
      <c r="N294" s="28"/>
      <c r="O294" s="30"/>
      <c r="P294" s="28"/>
      <c r="Q294" s="28"/>
      <c r="R294" s="28"/>
      <c r="S294" s="28"/>
      <c r="T294" s="28"/>
      <c r="U294" s="28"/>
      <c r="V294" s="28"/>
      <c r="W294" s="30"/>
      <c r="X294" s="28"/>
      <c r="Y294" s="35"/>
      <c r="Z294" s="35"/>
      <c r="AA294" s="30"/>
      <c r="AB294" s="30"/>
      <c r="AC294" s="29"/>
      <c r="AD294" s="30"/>
    </row>
    <row r="295" spans="2:30" ht="12.75" customHeight="1" x14ac:dyDescent="0.2">
      <c r="B295" s="55"/>
      <c r="D295" s="31"/>
      <c r="E295" s="32"/>
      <c r="F295" s="31"/>
      <c r="G295" s="33"/>
      <c r="H295" s="34"/>
      <c r="I295" s="30" t="str">
        <f t="shared" si="99"/>
        <v/>
      </c>
      <c r="J295" s="30"/>
      <c r="K295" s="30" t="str">
        <f t="shared" si="100"/>
        <v/>
      </c>
      <c r="L295" s="30"/>
      <c r="M295" s="28"/>
      <c r="N295" s="28"/>
      <c r="O295" s="30"/>
      <c r="P295" s="28"/>
      <c r="Q295" s="28"/>
      <c r="R295" s="28"/>
      <c r="S295" s="28"/>
      <c r="T295" s="28"/>
      <c r="U295" s="28"/>
      <c r="V295" s="28"/>
      <c r="W295" s="30"/>
      <c r="X295" s="28"/>
      <c r="Y295" s="35"/>
      <c r="Z295" s="35"/>
      <c r="AA295" s="30"/>
      <c r="AB295" s="30"/>
      <c r="AC295" s="29"/>
      <c r="AD295" s="30"/>
    </row>
    <row r="296" spans="2:30" ht="12.75" customHeight="1" x14ac:dyDescent="0.2">
      <c r="B296" s="55"/>
      <c r="D296" s="31"/>
      <c r="E296" s="32"/>
      <c r="F296" s="31"/>
      <c r="G296" s="33"/>
      <c r="H296" s="34"/>
      <c r="I296" s="30" t="str">
        <f t="shared" si="99"/>
        <v/>
      </c>
      <c r="J296" s="30"/>
      <c r="K296" s="30" t="str">
        <f t="shared" si="100"/>
        <v/>
      </c>
      <c r="L296" s="30"/>
      <c r="M296" s="28"/>
      <c r="N296" s="28"/>
      <c r="O296" s="30"/>
      <c r="P296" s="28"/>
      <c r="Q296" s="28"/>
      <c r="R296" s="28"/>
      <c r="S296" s="28"/>
      <c r="T296" s="28"/>
      <c r="U296" s="28"/>
      <c r="V296" s="28"/>
      <c r="W296" s="30"/>
      <c r="X296" s="28"/>
      <c r="Y296" s="35"/>
      <c r="Z296" s="35"/>
      <c r="AA296" s="30"/>
      <c r="AB296" s="30"/>
      <c r="AC296" s="29"/>
      <c r="AD296" s="30"/>
    </row>
    <row r="297" spans="2:30" ht="12.75" customHeight="1" x14ac:dyDescent="0.2">
      <c r="B297" s="55"/>
      <c r="D297" s="31"/>
      <c r="E297" s="32"/>
      <c r="F297" s="31"/>
      <c r="G297" s="33"/>
      <c r="H297" s="34"/>
      <c r="I297" s="30" t="str">
        <f t="shared" si="99"/>
        <v/>
      </c>
      <c r="J297" s="30"/>
      <c r="K297" s="30" t="str">
        <f t="shared" si="100"/>
        <v/>
      </c>
      <c r="L297" s="30"/>
      <c r="M297" s="28"/>
      <c r="N297" s="28"/>
      <c r="O297" s="30"/>
      <c r="P297" s="28"/>
      <c r="Q297" s="28"/>
      <c r="R297" s="28"/>
      <c r="S297" s="28"/>
      <c r="T297" s="28"/>
      <c r="U297" s="28"/>
      <c r="V297" s="28"/>
      <c r="W297" s="28"/>
      <c r="X297" s="28"/>
      <c r="Y297" s="35"/>
      <c r="Z297" s="35"/>
      <c r="AA297" s="30"/>
      <c r="AB297" s="30"/>
      <c r="AC297" s="29"/>
      <c r="AD297" s="30"/>
    </row>
    <row r="298" spans="2:30" ht="12.75" customHeight="1" x14ac:dyDescent="0.2">
      <c r="B298" s="55"/>
      <c r="D298" s="31"/>
      <c r="E298" s="32"/>
      <c r="F298" s="31"/>
      <c r="G298" s="33"/>
      <c r="H298" s="34"/>
      <c r="I298" s="30" t="str">
        <f t="shared" si="99"/>
        <v/>
      </c>
      <c r="J298" s="30"/>
      <c r="K298" s="30" t="str">
        <f t="shared" si="100"/>
        <v/>
      </c>
      <c r="L298" s="30"/>
      <c r="M298" s="28"/>
      <c r="N298" s="28"/>
      <c r="O298" s="30"/>
      <c r="P298" s="28"/>
      <c r="Q298" s="28"/>
      <c r="R298" s="28"/>
      <c r="S298" s="28"/>
      <c r="T298" s="28"/>
      <c r="U298" s="28"/>
      <c r="V298" s="28"/>
      <c r="W298" s="30"/>
      <c r="X298" s="28"/>
      <c r="Y298" s="35"/>
      <c r="Z298" s="35"/>
      <c r="AA298" s="30"/>
      <c r="AB298" s="30"/>
      <c r="AC298" s="29"/>
      <c r="AD298" s="30"/>
    </row>
    <row r="299" spans="2:30" ht="12.75" customHeight="1" x14ac:dyDescent="0.2">
      <c r="B299" s="55"/>
      <c r="D299" s="31"/>
      <c r="E299" s="32"/>
      <c r="F299" s="31"/>
      <c r="G299" s="33"/>
      <c r="H299" s="34"/>
      <c r="I299" s="30" t="str">
        <f t="shared" si="99"/>
        <v/>
      </c>
      <c r="J299" s="30"/>
      <c r="K299" s="30" t="str">
        <f t="shared" si="100"/>
        <v/>
      </c>
      <c r="L299" s="30"/>
      <c r="M299" s="28"/>
      <c r="N299" s="28"/>
      <c r="O299" s="30"/>
      <c r="P299" s="28"/>
      <c r="Q299" s="28"/>
      <c r="R299" s="28"/>
      <c r="S299" s="28"/>
      <c r="T299" s="28"/>
      <c r="U299" s="28"/>
      <c r="V299" s="28"/>
      <c r="W299" s="30"/>
      <c r="X299" s="28"/>
      <c r="Y299" s="35"/>
      <c r="Z299" s="35"/>
      <c r="AA299" s="30"/>
      <c r="AB299" s="30"/>
      <c r="AC299" s="29"/>
      <c r="AD299" s="30"/>
    </row>
    <row r="300" spans="2:30" ht="12.75" customHeight="1" x14ac:dyDescent="0.2">
      <c r="B300" s="55"/>
      <c r="D300" s="31"/>
      <c r="E300" s="32"/>
      <c r="F300" s="31"/>
      <c r="G300" s="33"/>
      <c r="H300" s="34"/>
      <c r="I300" s="30" t="str">
        <f t="shared" si="99"/>
        <v/>
      </c>
      <c r="J300" s="30"/>
      <c r="K300" s="30" t="str">
        <f t="shared" si="100"/>
        <v/>
      </c>
      <c r="L300" s="30"/>
      <c r="M300" s="28"/>
      <c r="N300" s="28"/>
      <c r="O300" s="30"/>
      <c r="P300" s="28"/>
      <c r="Q300" s="28"/>
      <c r="R300" s="28"/>
      <c r="S300" s="28"/>
      <c r="T300" s="28"/>
      <c r="U300" s="28"/>
      <c r="V300" s="28"/>
      <c r="W300" s="30"/>
      <c r="X300" s="28"/>
      <c r="Y300" s="35"/>
      <c r="Z300" s="35"/>
      <c r="AA300" s="30"/>
      <c r="AB300" s="30"/>
      <c r="AC300" s="29"/>
      <c r="AD300" s="30"/>
    </row>
    <row r="301" spans="2:30" ht="12.75" customHeight="1" x14ac:dyDescent="0.2">
      <c r="B301" s="55"/>
      <c r="D301" s="31"/>
      <c r="E301" s="32"/>
      <c r="F301" s="31"/>
      <c r="G301" s="33"/>
      <c r="H301" s="34"/>
      <c r="I301" s="30" t="str">
        <f t="shared" si="99"/>
        <v/>
      </c>
      <c r="J301" s="30"/>
      <c r="K301" s="30" t="str">
        <f t="shared" si="100"/>
        <v/>
      </c>
      <c r="L301" s="30"/>
      <c r="M301" s="28"/>
      <c r="N301" s="28"/>
      <c r="O301" s="30"/>
      <c r="P301" s="28"/>
      <c r="Q301" s="28"/>
      <c r="R301" s="28"/>
      <c r="S301" s="28"/>
      <c r="T301" s="28"/>
      <c r="U301" s="28"/>
      <c r="V301" s="28"/>
      <c r="W301" s="28"/>
      <c r="X301" s="28"/>
      <c r="Y301" s="35"/>
      <c r="Z301" s="35"/>
      <c r="AA301" s="30"/>
      <c r="AB301" s="30"/>
      <c r="AC301" s="29"/>
      <c r="AD301" s="30"/>
    </row>
    <row r="302" spans="2:30" ht="12.75" customHeight="1" x14ac:dyDescent="0.2">
      <c r="B302" s="55"/>
      <c r="D302" s="31"/>
      <c r="E302" s="32"/>
      <c r="F302" s="31"/>
      <c r="G302" s="33"/>
      <c r="H302" s="34"/>
      <c r="I302" s="30" t="str">
        <f t="shared" si="99"/>
        <v/>
      </c>
      <c r="J302" s="30"/>
      <c r="K302" s="30" t="str">
        <f t="shared" si="100"/>
        <v/>
      </c>
      <c r="L302" s="30"/>
      <c r="M302" s="28"/>
      <c r="N302" s="28"/>
      <c r="O302" s="30"/>
      <c r="P302" s="28"/>
      <c r="Q302" s="28"/>
      <c r="R302" s="28"/>
      <c r="S302" s="28"/>
      <c r="T302" s="28"/>
      <c r="U302" s="28"/>
      <c r="V302" s="28"/>
      <c r="W302" s="28"/>
      <c r="X302" s="28"/>
      <c r="Y302" s="35"/>
      <c r="Z302" s="35"/>
      <c r="AA302" s="30"/>
      <c r="AB302" s="30"/>
      <c r="AC302" s="29"/>
      <c r="AD302" s="30"/>
    </row>
    <row r="303" spans="2:30" ht="12.75" customHeight="1" x14ac:dyDescent="0.2">
      <c r="B303" s="55"/>
      <c r="D303" s="31"/>
      <c r="E303" s="32"/>
      <c r="F303" s="31"/>
      <c r="G303" s="33"/>
      <c r="H303" s="34"/>
      <c r="I303" s="30" t="str">
        <f t="shared" si="99"/>
        <v/>
      </c>
      <c r="J303" s="30"/>
      <c r="K303" s="30" t="str">
        <f t="shared" si="100"/>
        <v/>
      </c>
      <c r="L303" s="30"/>
      <c r="M303" s="28"/>
      <c r="N303" s="28"/>
      <c r="O303" s="30"/>
      <c r="P303" s="28"/>
      <c r="Q303" s="28"/>
      <c r="R303" s="28"/>
      <c r="S303" s="28"/>
      <c r="T303" s="28"/>
      <c r="U303" s="28"/>
      <c r="V303" s="28"/>
      <c r="W303" s="28"/>
      <c r="X303" s="28"/>
      <c r="Y303" s="35"/>
      <c r="Z303" s="35"/>
      <c r="AA303" s="30"/>
      <c r="AB303" s="30"/>
      <c r="AC303" s="29"/>
      <c r="AD303" s="30"/>
    </row>
    <row r="304" spans="2:30" ht="12.75" customHeight="1" x14ac:dyDescent="0.2">
      <c r="B304" s="55"/>
      <c r="D304" s="31"/>
      <c r="E304" s="32"/>
      <c r="F304" s="31"/>
      <c r="G304" s="33"/>
      <c r="H304" s="34"/>
      <c r="I304" s="30" t="str">
        <f t="shared" si="99"/>
        <v/>
      </c>
      <c r="J304" s="30"/>
      <c r="K304" s="30" t="str">
        <f t="shared" si="100"/>
        <v/>
      </c>
      <c r="L304" s="30"/>
      <c r="M304" s="28"/>
      <c r="N304" s="28"/>
      <c r="O304" s="30"/>
      <c r="P304" s="28"/>
      <c r="Q304" s="28"/>
      <c r="R304" s="28"/>
      <c r="S304" s="28"/>
      <c r="T304" s="28"/>
      <c r="U304" s="28"/>
      <c r="V304" s="28"/>
      <c r="W304" s="28"/>
      <c r="X304" s="28"/>
      <c r="Y304" s="35"/>
      <c r="Z304" s="35"/>
      <c r="AA304" s="30"/>
      <c r="AB304" s="30"/>
      <c r="AC304" s="29"/>
      <c r="AD304" s="30"/>
    </row>
    <row r="305" spans="2:30" ht="12.75" customHeight="1" x14ac:dyDescent="0.2">
      <c r="B305" s="55"/>
      <c r="D305" s="31"/>
      <c r="E305" s="32"/>
      <c r="F305" s="31"/>
      <c r="G305" s="33"/>
      <c r="H305" s="34"/>
      <c r="I305" s="30" t="str">
        <f t="shared" si="99"/>
        <v/>
      </c>
      <c r="J305" s="30"/>
      <c r="K305" s="30" t="str">
        <f t="shared" si="100"/>
        <v/>
      </c>
      <c r="L305" s="30"/>
      <c r="M305" s="28"/>
      <c r="N305" s="28"/>
      <c r="O305" s="30"/>
      <c r="P305" s="28"/>
      <c r="Q305" s="28"/>
      <c r="R305" s="28"/>
      <c r="S305" s="28"/>
      <c r="T305" s="28"/>
      <c r="U305" s="28"/>
      <c r="V305" s="28"/>
      <c r="W305" s="28"/>
      <c r="X305" s="28"/>
      <c r="Y305" s="35"/>
      <c r="Z305" s="35"/>
      <c r="AA305" s="30"/>
      <c r="AB305" s="30"/>
      <c r="AC305" s="29"/>
      <c r="AD305" s="30"/>
    </row>
    <row r="306" spans="2:30" ht="12.75" customHeight="1" x14ac:dyDescent="0.2">
      <c r="B306" s="55"/>
      <c r="D306" s="31"/>
      <c r="E306" s="32"/>
      <c r="F306" s="31"/>
      <c r="G306" s="33"/>
      <c r="H306" s="34"/>
      <c r="I306" s="30" t="str">
        <f t="shared" si="99"/>
        <v/>
      </c>
      <c r="J306" s="30"/>
      <c r="K306" s="30" t="str">
        <f t="shared" si="100"/>
        <v/>
      </c>
      <c r="L306" s="30"/>
      <c r="M306" s="28"/>
      <c r="N306" s="28"/>
      <c r="O306" s="30"/>
      <c r="P306" s="28"/>
      <c r="Q306" s="28"/>
      <c r="R306" s="28"/>
      <c r="S306" s="28"/>
      <c r="T306" s="28"/>
      <c r="U306" s="28"/>
      <c r="V306" s="28"/>
      <c r="W306" s="28"/>
      <c r="X306" s="28"/>
      <c r="Y306" s="35"/>
      <c r="Z306" s="35"/>
      <c r="AA306" s="30"/>
      <c r="AB306" s="30"/>
      <c r="AC306" s="29"/>
      <c r="AD306" s="30"/>
    </row>
    <row r="307" spans="2:30" ht="12.75" customHeight="1" x14ac:dyDescent="0.2">
      <c r="B307" s="55"/>
      <c r="D307" s="31"/>
      <c r="E307" s="32"/>
      <c r="F307" s="31"/>
      <c r="G307" s="33"/>
      <c r="H307" s="34"/>
      <c r="I307" s="30" t="str">
        <f t="shared" si="99"/>
        <v/>
      </c>
      <c r="J307" s="30"/>
      <c r="K307" s="30" t="str">
        <f t="shared" si="100"/>
        <v/>
      </c>
      <c r="L307" s="30"/>
      <c r="M307" s="28"/>
      <c r="N307" s="28"/>
      <c r="O307" s="30"/>
      <c r="P307" s="28"/>
      <c r="Q307" s="28"/>
      <c r="R307" s="28"/>
      <c r="S307" s="28"/>
      <c r="T307" s="28"/>
      <c r="U307" s="28"/>
      <c r="V307" s="28"/>
      <c r="W307" s="28"/>
      <c r="X307" s="30"/>
      <c r="Y307" s="35"/>
      <c r="Z307" s="35"/>
      <c r="AA307" s="30"/>
      <c r="AB307" s="30"/>
      <c r="AC307" s="35"/>
      <c r="AD307" s="30"/>
    </row>
    <row r="308" spans="2:30" ht="12.75" customHeight="1" x14ac:dyDescent="0.2">
      <c r="B308" s="55"/>
      <c r="D308" s="31"/>
      <c r="E308" s="32"/>
      <c r="F308" s="31"/>
      <c r="G308" s="33"/>
      <c r="H308" s="34"/>
      <c r="I308" s="30" t="str">
        <f t="shared" si="99"/>
        <v/>
      </c>
      <c r="J308" s="30"/>
      <c r="K308" s="30" t="str">
        <f t="shared" si="100"/>
        <v/>
      </c>
      <c r="L308" s="30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30"/>
      <c r="Y308" s="28"/>
      <c r="Z308" s="28"/>
      <c r="AA308" s="28"/>
      <c r="AB308" s="30"/>
      <c r="AC308" s="29"/>
      <c r="AD308" s="30"/>
    </row>
    <row r="309" spans="2:30" ht="12.75" customHeight="1" x14ac:dyDescent="0.2">
      <c r="B309" s="55"/>
      <c r="D309" s="31"/>
      <c r="E309" s="32"/>
      <c r="F309" s="31"/>
      <c r="G309" s="33"/>
      <c r="H309" s="34"/>
      <c r="I309" s="30" t="str">
        <f t="shared" si="99"/>
        <v/>
      </c>
      <c r="J309" s="30"/>
      <c r="K309" s="30" t="str">
        <f t="shared" si="100"/>
        <v/>
      </c>
      <c r="L309" s="30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30"/>
      <c r="Y309" s="28"/>
      <c r="Z309" s="28"/>
      <c r="AA309" s="28"/>
      <c r="AB309" s="30"/>
      <c r="AC309" s="29"/>
      <c r="AD309" s="30"/>
    </row>
    <row r="310" spans="2:30" ht="12.75" customHeight="1" x14ac:dyDescent="0.2">
      <c r="B310" s="55"/>
      <c r="D310" s="31"/>
      <c r="E310" s="32"/>
      <c r="F310" s="31"/>
      <c r="G310" s="33"/>
      <c r="H310" s="34"/>
      <c r="I310" s="30" t="str">
        <f t="shared" si="99"/>
        <v/>
      </c>
      <c r="J310" s="30"/>
      <c r="K310" s="30" t="str">
        <f t="shared" si="100"/>
        <v/>
      </c>
      <c r="L310" s="30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30"/>
      <c r="Y310" s="28"/>
      <c r="Z310" s="28"/>
      <c r="AA310" s="28"/>
      <c r="AB310" s="30"/>
      <c r="AC310" s="29"/>
      <c r="AD310" s="30"/>
    </row>
    <row r="311" spans="2:30" ht="12.75" customHeight="1" x14ac:dyDescent="0.2">
      <c r="B311" s="55"/>
      <c r="D311" s="31"/>
      <c r="E311" s="32"/>
      <c r="F311" s="31"/>
      <c r="G311" s="33"/>
      <c r="H311" s="34"/>
      <c r="I311" s="30" t="str">
        <f t="shared" si="99"/>
        <v/>
      </c>
      <c r="J311" s="30"/>
      <c r="K311" s="30" t="str">
        <f t="shared" si="100"/>
        <v/>
      </c>
      <c r="L311" s="30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30"/>
      <c r="Y311" s="28"/>
      <c r="Z311" s="28"/>
      <c r="AA311" s="28"/>
      <c r="AB311" s="30"/>
      <c r="AC311" s="29"/>
      <c r="AD311" s="30"/>
    </row>
    <row r="312" spans="2:30" ht="12.75" customHeight="1" x14ac:dyDescent="0.2">
      <c r="B312" s="55"/>
      <c r="D312" s="31"/>
      <c r="E312" s="32"/>
      <c r="F312" s="31"/>
      <c r="G312" s="33"/>
      <c r="H312" s="34"/>
      <c r="I312" s="30" t="str">
        <f t="shared" si="99"/>
        <v/>
      </c>
      <c r="J312" s="30"/>
      <c r="K312" s="30" t="str">
        <f t="shared" si="100"/>
        <v/>
      </c>
      <c r="L312" s="30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30"/>
      <c r="Y312" s="28"/>
      <c r="Z312" s="28"/>
      <c r="AA312" s="28"/>
      <c r="AB312" s="30"/>
      <c r="AC312" s="29"/>
      <c r="AD312" s="30"/>
    </row>
    <row r="313" spans="2:30" ht="12.75" customHeight="1" x14ac:dyDescent="0.2">
      <c r="B313" s="55"/>
      <c r="D313" s="31"/>
      <c r="E313" s="32"/>
      <c r="F313" s="31"/>
      <c r="G313" s="33"/>
      <c r="H313" s="34"/>
      <c r="I313" s="30" t="str">
        <f t="shared" si="99"/>
        <v/>
      </c>
      <c r="J313" s="30"/>
      <c r="K313" s="30" t="str">
        <f t="shared" si="100"/>
        <v/>
      </c>
      <c r="L313" s="30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30"/>
      <c r="AC313" s="29"/>
      <c r="AD313" s="30"/>
    </row>
    <row r="314" spans="2:30" ht="12.75" customHeight="1" x14ac:dyDescent="0.2">
      <c r="B314" s="55"/>
      <c r="D314" s="31"/>
      <c r="E314" s="32"/>
      <c r="F314" s="31"/>
      <c r="G314" s="33"/>
      <c r="H314" s="34"/>
      <c r="I314" s="30" t="str">
        <f t="shared" si="99"/>
        <v/>
      </c>
      <c r="J314" s="30"/>
      <c r="K314" s="30" t="str">
        <f t="shared" si="100"/>
        <v/>
      </c>
      <c r="L314" s="30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30"/>
      <c r="AC314" s="29"/>
      <c r="AD314" s="30"/>
    </row>
    <row r="315" spans="2:30" ht="12.75" customHeight="1" x14ac:dyDescent="0.2">
      <c r="B315" s="55"/>
      <c r="D315" s="31"/>
      <c r="E315" s="32"/>
      <c r="F315" s="31"/>
      <c r="G315" s="33"/>
      <c r="H315" s="36"/>
      <c r="I315" s="30" t="str">
        <f t="shared" si="99"/>
        <v/>
      </c>
      <c r="J315" s="30"/>
      <c r="K315" s="30" t="str">
        <f t="shared" si="100"/>
        <v/>
      </c>
      <c r="L315" s="30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30"/>
      <c r="AC315" s="29"/>
      <c r="AD315" s="30"/>
    </row>
    <row r="316" spans="2:30" ht="12.75" customHeight="1" x14ac:dyDescent="0.2">
      <c r="B316" s="55"/>
      <c r="D316" s="31"/>
      <c r="E316" s="32"/>
      <c r="F316" s="31"/>
      <c r="G316" s="33"/>
      <c r="H316" s="36"/>
      <c r="I316" s="30" t="str">
        <f t="shared" si="99"/>
        <v/>
      </c>
      <c r="J316" s="30"/>
      <c r="K316" s="30" t="str">
        <f t="shared" si="100"/>
        <v/>
      </c>
      <c r="L316" s="30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30"/>
      <c r="AC316" s="29"/>
      <c r="AD316" s="30"/>
    </row>
    <row r="317" spans="2:30" ht="12.75" customHeight="1" x14ac:dyDescent="0.2">
      <c r="B317" s="55"/>
      <c r="D317" s="31"/>
      <c r="E317" s="32"/>
      <c r="F317" s="31"/>
      <c r="G317" s="33"/>
      <c r="H317" s="36"/>
      <c r="I317" s="30" t="str">
        <f t="shared" si="99"/>
        <v/>
      </c>
      <c r="J317" s="30"/>
      <c r="K317" s="30" t="str">
        <f t="shared" si="100"/>
        <v/>
      </c>
      <c r="L317" s="30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30"/>
      <c r="AC317" s="29"/>
      <c r="AD317" s="30"/>
    </row>
    <row r="318" spans="2:30" ht="12.75" customHeight="1" x14ac:dyDescent="0.2">
      <c r="B318" s="55"/>
      <c r="D318" s="31"/>
      <c r="E318" s="32"/>
      <c r="F318" s="31"/>
      <c r="G318" s="33"/>
      <c r="H318" s="34"/>
      <c r="I318" s="30" t="str">
        <f t="shared" si="99"/>
        <v/>
      </c>
      <c r="J318" s="30"/>
      <c r="K318" s="30" t="str">
        <f t="shared" si="100"/>
        <v/>
      </c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5"/>
      <c r="Z318" s="28"/>
      <c r="AA318" s="28"/>
      <c r="AB318" s="30"/>
      <c r="AC318" s="29"/>
      <c r="AD318" s="30"/>
    </row>
    <row r="319" spans="2:30" ht="12.75" customHeight="1" x14ac:dyDescent="0.2">
      <c r="B319" s="55"/>
      <c r="D319" s="31"/>
      <c r="E319" s="32"/>
      <c r="F319" s="31"/>
      <c r="G319" s="33"/>
      <c r="H319" s="34"/>
      <c r="I319" s="30" t="str">
        <f t="shared" si="99"/>
        <v/>
      </c>
      <c r="J319" s="30"/>
      <c r="K319" s="30" t="str">
        <f t="shared" si="100"/>
        <v/>
      </c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5"/>
      <c r="Z319" s="28"/>
      <c r="AA319" s="28"/>
      <c r="AB319" s="30"/>
      <c r="AC319" s="29"/>
      <c r="AD319" s="30"/>
    </row>
    <row r="320" spans="2:30" ht="12.75" customHeight="1" x14ac:dyDescent="0.2">
      <c r="B320" s="55"/>
      <c r="D320" s="31"/>
      <c r="E320" s="32"/>
      <c r="F320" s="31"/>
      <c r="G320" s="33"/>
      <c r="H320" s="34"/>
      <c r="I320" s="30" t="str">
        <f t="shared" si="99"/>
        <v/>
      </c>
      <c r="J320" s="30"/>
      <c r="K320" s="30" t="str">
        <f t="shared" si="100"/>
        <v/>
      </c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5"/>
      <c r="Z320" s="28"/>
      <c r="AA320" s="28"/>
      <c r="AB320" s="30"/>
      <c r="AC320" s="29"/>
      <c r="AD320" s="30"/>
    </row>
    <row r="321" spans="2:30" ht="12.75" customHeight="1" x14ac:dyDescent="0.2">
      <c r="B321" s="55"/>
      <c r="D321" s="31"/>
      <c r="E321" s="32"/>
      <c r="F321" s="31"/>
      <c r="G321" s="33"/>
      <c r="H321" s="34"/>
      <c r="I321" s="30" t="str">
        <f t="shared" si="99"/>
        <v/>
      </c>
      <c r="J321" s="30"/>
      <c r="K321" s="30" t="str">
        <f t="shared" si="100"/>
        <v/>
      </c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5"/>
      <c r="Z321" s="28"/>
      <c r="AA321" s="28"/>
      <c r="AB321" s="30"/>
      <c r="AC321" s="29"/>
      <c r="AD321" s="30"/>
    </row>
    <row r="322" spans="2:30" ht="12.75" customHeight="1" x14ac:dyDescent="0.2">
      <c r="B322" s="55"/>
      <c r="D322" s="31"/>
      <c r="E322" s="32"/>
      <c r="F322" s="31"/>
      <c r="G322" s="33"/>
      <c r="H322" s="34"/>
      <c r="I322" s="30" t="str">
        <f t="shared" si="99"/>
        <v/>
      </c>
      <c r="J322" s="30"/>
      <c r="K322" s="30" t="str">
        <f t="shared" si="100"/>
        <v/>
      </c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5"/>
      <c r="Z322" s="28"/>
      <c r="AA322" s="28"/>
      <c r="AB322" s="30"/>
      <c r="AC322" s="29"/>
      <c r="AD322" s="30"/>
    </row>
    <row r="323" spans="2:30" ht="12.75" customHeight="1" x14ac:dyDescent="0.2">
      <c r="B323" s="55"/>
      <c r="D323" s="31"/>
      <c r="E323" s="32"/>
      <c r="F323" s="31"/>
      <c r="G323" s="33"/>
      <c r="H323" s="34"/>
      <c r="I323" s="30" t="str">
        <f t="shared" si="99"/>
        <v/>
      </c>
      <c r="J323" s="30"/>
      <c r="K323" s="30" t="str">
        <f t="shared" si="100"/>
        <v/>
      </c>
      <c r="L323" s="30"/>
      <c r="M323" s="28"/>
      <c r="N323" s="28"/>
      <c r="O323" s="30"/>
      <c r="P323" s="28"/>
      <c r="Q323" s="28"/>
      <c r="R323" s="28"/>
      <c r="S323" s="28"/>
      <c r="T323" s="28"/>
      <c r="U323" s="28"/>
      <c r="V323" s="28"/>
      <c r="W323" s="28"/>
      <c r="X323" s="28"/>
      <c r="Y323" s="35"/>
      <c r="Z323" s="35"/>
      <c r="AA323" s="30"/>
      <c r="AB323" s="30"/>
      <c r="AC323" s="29"/>
      <c r="AD323" s="30"/>
    </row>
    <row r="324" spans="2:30" ht="12.75" customHeight="1" x14ac:dyDescent="0.2">
      <c r="B324" s="55"/>
      <c r="D324" s="31"/>
      <c r="E324" s="32"/>
      <c r="F324" s="31"/>
      <c r="G324" s="33"/>
      <c r="H324" s="34"/>
      <c r="I324" s="30" t="str">
        <f t="shared" si="99"/>
        <v/>
      </c>
      <c r="J324" s="30"/>
      <c r="K324" s="30" t="str">
        <f t="shared" si="100"/>
        <v/>
      </c>
      <c r="L324" s="30"/>
      <c r="M324" s="28"/>
      <c r="N324" s="28"/>
      <c r="O324" s="30"/>
      <c r="P324" s="28"/>
      <c r="Q324" s="28"/>
      <c r="R324" s="28"/>
      <c r="S324" s="28"/>
      <c r="T324" s="28"/>
      <c r="U324" s="28"/>
      <c r="V324" s="28"/>
      <c r="W324" s="28"/>
      <c r="X324" s="28"/>
      <c r="Y324" s="35"/>
      <c r="Z324" s="35"/>
      <c r="AA324" s="30"/>
      <c r="AB324" s="30"/>
      <c r="AC324" s="29"/>
      <c r="AD324" s="30"/>
    </row>
    <row r="325" spans="2:30" ht="12.75" customHeight="1" x14ac:dyDescent="0.2">
      <c r="B325" s="55"/>
      <c r="D325" s="31"/>
      <c r="E325" s="32"/>
      <c r="F325" s="31"/>
      <c r="G325" s="33"/>
      <c r="H325" s="34"/>
      <c r="I325" s="30" t="str">
        <f t="shared" si="99"/>
        <v/>
      </c>
      <c r="J325" s="30"/>
      <c r="K325" s="30" t="str">
        <f t="shared" si="100"/>
        <v/>
      </c>
      <c r="L325" s="30"/>
      <c r="M325" s="28"/>
      <c r="N325" s="28"/>
      <c r="O325" s="30"/>
      <c r="P325" s="28"/>
      <c r="Q325" s="28"/>
      <c r="R325" s="28"/>
      <c r="S325" s="28"/>
      <c r="T325" s="28"/>
      <c r="U325" s="28"/>
      <c r="V325" s="28"/>
      <c r="W325" s="28"/>
      <c r="X325" s="28"/>
      <c r="Y325" s="35"/>
      <c r="Z325" s="35"/>
      <c r="AA325" s="30"/>
      <c r="AB325" s="30"/>
      <c r="AC325" s="29"/>
      <c r="AD325" s="30"/>
    </row>
    <row r="326" spans="2:30" ht="12.75" customHeight="1" x14ac:dyDescent="0.2">
      <c r="B326" s="55"/>
      <c r="D326" s="31"/>
      <c r="E326" s="32"/>
      <c r="F326" s="31"/>
      <c r="G326" s="33"/>
      <c r="H326" s="34"/>
      <c r="I326" s="30" t="str">
        <f t="shared" si="99"/>
        <v/>
      </c>
      <c r="J326" s="30"/>
      <c r="K326" s="30" t="str">
        <f t="shared" si="100"/>
        <v/>
      </c>
      <c r="L326" s="30"/>
      <c r="M326" s="28"/>
      <c r="N326" s="28"/>
      <c r="O326" s="30"/>
      <c r="P326" s="28"/>
      <c r="Q326" s="28"/>
      <c r="R326" s="28"/>
      <c r="S326" s="28"/>
      <c r="T326" s="28"/>
      <c r="U326" s="28"/>
      <c r="V326" s="28"/>
      <c r="W326" s="28"/>
      <c r="X326" s="28"/>
      <c r="Y326" s="35"/>
      <c r="Z326" s="35"/>
      <c r="AA326" s="30"/>
      <c r="AB326" s="30"/>
      <c r="AC326" s="29"/>
      <c r="AD326" s="30"/>
    </row>
    <row r="327" spans="2:30" ht="12.75" customHeight="1" x14ac:dyDescent="0.2">
      <c r="B327" s="55"/>
      <c r="D327" s="37"/>
      <c r="E327" s="38"/>
      <c r="F327" s="37"/>
      <c r="G327" s="39"/>
      <c r="H327" s="36"/>
      <c r="I327" s="40" t="str">
        <f t="shared" si="99"/>
        <v/>
      </c>
      <c r="J327" s="40"/>
      <c r="K327" s="40" t="str">
        <f t="shared" si="100"/>
        <v/>
      </c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1"/>
      <c r="Z327" s="41"/>
      <c r="AA327" s="40"/>
      <c r="AB327" s="40"/>
      <c r="AC327" s="41"/>
      <c r="AD327" s="40"/>
    </row>
    <row r="328" spans="2:30" ht="12.75" customHeight="1" x14ac:dyDescent="0.2">
      <c r="B328" s="55"/>
      <c r="D328" s="37"/>
      <c r="E328" s="38"/>
      <c r="F328" s="37"/>
      <c r="G328" s="39"/>
      <c r="H328" s="36"/>
      <c r="I328" s="40" t="str">
        <f t="shared" si="99"/>
        <v/>
      </c>
      <c r="J328" s="40"/>
      <c r="K328" s="40" t="str">
        <f t="shared" si="100"/>
        <v/>
      </c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1"/>
      <c r="Z328" s="41"/>
      <c r="AA328" s="40"/>
      <c r="AB328" s="40"/>
      <c r="AC328" s="41"/>
      <c r="AD328" s="40"/>
    </row>
    <row r="329" spans="2:30" ht="12.75" customHeight="1" x14ac:dyDescent="0.2">
      <c r="B329" s="55"/>
      <c r="D329" s="37"/>
      <c r="E329" s="38"/>
      <c r="F329" s="37"/>
      <c r="G329" s="39"/>
      <c r="H329" s="36"/>
      <c r="I329" s="40" t="str">
        <f t="shared" si="99"/>
        <v/>
      </c>
      <c r="J329" s="40"/>
      <c r="K329" s="40" t="str">
        <f t="shared" si="100"/>
        <v/>
      </c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1"/>
      <c r="Z329" s="41"/>
      <c r="AA329" s="40"/>
      <c r="AB329" s="40"/>
      <c r="AC329" s="41"/>
      <c r="AD329" s="40"/>
    </row>
    <row r="330" spans="2:30" ht="12.75" customHeight="1" thickBot="1" x14ac:dyDescent="0.25">
      <c r="B330" s="56"/>
      <c r="D330" s="42"/>
      <c r="E330" s="38"/>
      <c r="F330" s="43"/>
      <c r="G330" s="39"/>
      <c r="H330" s="36"/>
      <c r="I330" s="38" t="str">
        <f t="shared" si="99"/>
        <v/>
      </c>
      <c r="J330" s="40"/>
      <c r="K330" s="40" t="str">
        <f t="shared" si="100"/>
        <v/>
      </c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1"/>
      <c r="Z330" s="41"/>
      <c r="AA330" s="40"/>
      <c r="AB330" s="40"/>
      <c r="AC330" s="41"/>
      <c r="AD330" s="40"/>
    </row>
    <row r="331" spans="2:30" ht="12.75" customHeight="1" thickBot="1" x14ac:dyDescent="0.25">
      <c r="D331" s="77" t="s">
        <v>4</v>
      </c>
      <c r="E331" s="78"/>
      <c r="F331" s="78"/>
      <c r="G331" s="78"/>
      <c r="H331" s="78"/>
      <c r="I331" s="78"/>
      <c r="J331" s="78"/>
      <c r="K331" s="78"/>
      <c r="L331" s="79"/>
      <c r="M331" s="44" t="str">
        <f>IF(M254="","",IF(M271="","",IF(SUM(M272:M330)&lt;&gt;0,SUM(M272:M330),"")))</f>
        <v/>
      </c>
      <c r="N331" s="44" t="str">
        <f t="shared" ref="N331" si="101">IF(N254="","",IF(N271="","",IF(SUM(N272:N330)&lt;&gt;0,SUM(N272:N330),"")))</f>
        <v/>
      </c>
      <c r="O331" s="44" t="str">
        <f t="shared" ref="O331" si="102">IF(O254="","",IF(O271="","",IF(SUM(O272:O330)&lt;&gt;0,SUM(O272:O330),"")))</f>
        <v/>
      </c>
      <c r="P331" s="44" t="str">
        <f t="shared" ref="P331" si="103">IF(P254="","",IF(P271="","",IF(SUM(P272:P330)&lt;&gt;0,SUM(P272:P330),"")))</f>
        <v/>
      </c>
      <c r="Q331" s="44" t="str">
        <f t="shared" ref="Q331" si="104">IF(Q254="","",IF(Q271="","",IF(SUM(Q272:Q330)&lt;&gt;0,SUM(Q272:Q330),"")))</f>
        <v/>
      </c>
      <c r="R331" s="44" t="str">
        <f t="shared" ref="R331" si="105">IF(R254="","",IF(R271="","",IF(SUM(R272:R330)&lt;&gt;0,SUM(R272:R330),"")))</f>
        <v/>
      </c>
      <c r="S331" s="44" t="str">
        <f t="shared" ref="S331" si="106">IF(S254="","",IF(S271="","",IF(SUM(S272:S330)&lt;&gt;0,SUM(S272:S330),"")))</f>
        <v/>
      </c>
      <c r="T331" s="44" t="str">
        <f t="shared" ref="T331" si="107">IF(T254="","",IF(T271="","",IF(SUM(T272:T330)&lt;&gt;0,SUM(T272:T330),"")))</f>
        <v/>
      </c>
      <c r="U331" s="44" t="str">
        <f t="shared" ref="U331" si="108">IF(U254="","",IF(U271="","",IF(SUM(U272:U330)&lt;&gt;0,SUM(U272:U330),"")))</f>
        <v/>
      </c>
      <c r="V331" s="44" t="str">
        <f t="shared" ref="V331" si="109">IF(V254="","",IF(V271="","",IF(SUM(V272:V330)&lt;&gt;0,SUM(V272:V330),"")))</f>
        <v/>
      </c>
      <c r="W331" s="44" t="str">
        <f t="shared" ref="W331" si="110">IF(W254="","",IF(W271="","",IF(SUM(W272:W330)&lt;&gt;0,SUM(W272:W330),"")))</f>
        <v/>
      </c>
      <c r="X331" s="44" t="str">
        <f t="shared" ref="X331" si="111">IF(X254="","",IF(X271="","",IF(SUM(X272:X330)&lt;&gt;0,SUM(X272:X330),"")))</f>
        <v/>
      </c>
      <c r="Y331" s="44" t="str">
        <f t="shared" ref="Y331" si="112">IF(Y254="","",IF(Y271="","",IF(SUM(Y272:Y330)&lt;&gt;0,SUM(Y272:Y330),"")))</f>
        <v/>
      </c>
      <c r="Z331" s="44" t="str">
        <f t="shared" ref="Z331" si="113">IF(Z254="","",IF(Z271="","",IF(SUM(Z272:Z330)&lt;&gt;0,SUM(Z272:Z330),"")))</f>
        <v/>
      </c>
      <c r="AA331" s="44" t="str">
        <f t="shared" ref="AA331" si="114">IF(AA254="","",IF(AA271="","",IF(SUM(AA272:AA330)&lt;&gt;0,SUM(AA272:AA330),"")))</f>
        <v/>
      </c>
      <c r="AB331" s="44" t="str">
        <f t="shared" ref="AB331" si="115">IF(AB254="","",IF(AB271="","",IF(SUM(AB272:AB330)&lt;&gt;0,SUM(AB272:AB330),"")))</f>
        <v/>
      </c>
      <c r="AC331" s="44" t="str">
        <f t="shared" ref="AC331" si="116">IF(AC254="","",IF(AC271="","",IF(SUM(AC272:AC330)&lt;&gt;0,SUM(AC272:AC330),"")))</f>
        <v/>
      </c>
      <c r="AD331" s="44" t="str">
        <f t="shared" ref="AD331" si="117">IF(AD254="","",IF(AD271="","",IF(SUM(AD272:AD330)&lt;&gt;0,SUM(AD272:AD330),"")))</f>
        <v/>
      </c>
    </row>
    <row r="332" spans="2:30" ht="12.75" customHeight="1" x14ac:dyDescent="0.2">
      <c r="B332" s="6" t="s">
        <v>19</v>
      </c>
      <c r="D332" s="74" t="s">
        <v>5</v>
      </c>
      <c r="E332" s="75"/>
      <c r="F332" s="75"/>
      <c r="G332" s="75"/>
      <c r="H332" s="75"/>
      <c r="I332" s="75"/>
      <c r="J332" s="75"/>
      <c r="K332" s="75"/>
      <c r="L332" s="76"/>
      <c r="M332" s="45">
        <f>M251+M170+M90</f>
        <v>1613</v>
      </c>
      <c r="N332" s="45">
        <f>N251+N90</f>
        <v>354</v>
      </c>
      <c r="O332" s="45">
        <f t="shared" ref="O332:V332" si="118">O251+O170+O90</f>
        <v>385</v>
      </c>
      <c r="P332" s="45">
        <f t="shared" si="118"/>
        <v>287</v>
      </c>
      <c r="Q332" s="45">
        <f>Q170</f>
        <v>27</v>
      </c>
      <c r="R332" s="45"/>
      <c r="S332" s="45">
        <f t="shared" si="118"/>
        <v>262</v>
      </c>
      <c r="T332" s="45"/>
      <c r="U332" s="45">
        <f t="shared" si="118"/>
        <v>58</v>
      </c>
      <c r="V332" s="45">
        <f t="shared" si="118"/>
        <v>80</v>
      </c>
      <c r="W332" s="45"/>
      <c r="X332" s="45">
        <f>X170</f>
        <v>200</v>
      </c>
      <c r="Y332" s="45"/>
      <c r="Z332" s="45"/>
      <c r="AA332" s="45"/>
      <c r="AB332" s="45"/>
      <c r="AC332" s="45"/>
      <c r="AD332" s="45"/>
    </row>
  </sheetData>
  <mergeCells count="183">
    <mergeCell ref="D204:F204"/>
    <mergeCell ref="D205:F205"/>
    <mergeCell ref="D206:F206"/>
    <mergeCell ref="D211:F211"/>
    <mergeCell ref="D191:F191"/>
    <mergeCell ref="D192:F192"/>
    <mergeCell ref="D194:F194"/>
    <mergeCell ref="D190:F190"/>
    <mergeCell ref="D195:F195"/>
    <mergeCell ref="D196:F196"/>
    <mergeCell ref="D199:F199"/>
    <mergeCell ref="D200:F200"/>
    <mergeCell ref="D201:F201"/>
    <mergeCell ref="D69:F69"/>
    <mergeCell ref="D111:F111"/>
    <mergeCell ref="D122:F122"/>
    <mergeCell ref="D124:F124"/>
    <mergeCell ref="D125:F125"/>
    <mergeCell ref="D126:F126"/>
    <mergeCell ref="D129:F129"/>
    <mergeCell ref="D130:F130"/>
    <mergeCell ref="D49:F49"/>
    <mergeCell ref="D50:F50"/>
    <mergeCell ref="D51:F51"/>
    <mergeCell ref="D54:F54"/>
    <mergeCell ref="D56:F56"/>
    <mergeCell ref="D112:F112"/>
    <mergeCell ref="D59:F59"/>
    <mergeCell ref="D60:F60"/>
    <mergeCell ref="D61:F61"/>
    <mergeCell ref="D64:F64"/>
    <mergeCell ref="D65:F65"/>
    <mergeCell ref="D66:F66"/>
    <mergeCell ref="D55:F55"/>
    <mergeCell ref="D36:F36"/>
    <mergeCell ref="D41:F41"/>
    <mergeCell ref="D42:F42"/>
    <mergeCell ref="D43:F43"/>
    <mergeCell ref="D46:F46"/>
    <mergeCell ref="D31:F31"/>
    <mergeCell ref="D32:F32"/>
    <mergeCell ref="D33:F33"/>
    <mergeCell ref="D28:F28"/>
    <mergeCell ref="D29:F29"/>
    <mergeCell ref="D37:F37"/>
    <mergeCell ref="D38:F38"/>
    <mergeCell ref="Z259:Z270"/>
    <mergeCell ref="AA259:AA270"/>
    <mergeCell ref="AB259:AB270"/>
    <mergeCell ref="M178:M189"/>
    <mergeCell ref="N178:N189"/>
    <mergeCell ref="O98:O109"/>
    <mergeCell ref="P98:P109"/>
    <mergeCell ref="Q98:Q109"/>
    <mergeCell ref="R98:R109"/>
    <mergeCell ref="S98:S109"/>
    <mergeCell ref="T98:T109"/>
    <mergeCell ref="U98:U109"/>
    <mergeCell ref="V178:V189"/>
    <mergeCell ref="M98:M109"/>
    <mergeCell ref="V98:V109"/>
    <mergeCell ref="P178:P189"/>
    <mergeCell ref="Q178:Q189"/>
    <mergeCell ref="R178:R189"/>
    <mergeCell ref="S178:S189"/>
    <mergeCell ref="T178:T189"/>
    <mergeCell ref="H97:H109"/>
    <mergeCell ref="I97:I109"/>
    <mergeCell ref="J97:J109"/>
    <mergeCell ref="K97:K109"/>
    <mergeCell ref="AC259:AC270"/>
    <mergeCell ref="AD259:AD270"/>
    <mergeCell ref="Y98:Y109"/>
    <mergeCell ref="Z98:Z109"/>
    <mergeCell ref="AA98:AA109"/>
    <mergeCell ref="AB98:AB109"/>
    <mergeCell ref="AC98:AC109"/>
    <mergeCell ref="AD98:AD109"/>
    <mergeCell ref="W178:W189"/>
    <mergeCell ref="X178:X189"/>
    <mergeCell ref="Y178:Y189"/>
    <mergeCell ref="Z178:Z189"/>
    <mergeCell ref="AA178:AA189"/>
    <mergeCell ref="AB178:AB189"/>
    <mergeCell ref="AC178:AC189"/>
    <mergeCell ref="AD178:AD189"/>
    <mergeCell ref="W98:W109"/>
    <mergeCell ref="U178:U189"/>
    <mergeCell ref="N98:N109"/>
    <mergeCell ref="Y259:Y270"/>
    <mergeCell ref="D332:L332"/>
    <mergeCell ref="D258:F270"/>
    <mergeCell ref="G258:G270"/>
    <mergeCell ref="H258:H270"/>
    <mergeCell ref="I258:I270"/>
    <mergeCell ref="J258:J270"/>
    <mergeCell ref="K258:K270"/>
    <mergeCell ref="S259:S270"/>
    <mergeCell ref="T259:T270"/>
    <mergeCell ref="L177:L189"/>
    <mergeCell ref="D131:F131"/>
    <mergeCell ref="D134:F134"/>
    <mergeCell ref="D135:F135"/>
    <mergeCell ref="D136:F136"/>
    <mergeCell ref="D139:F139"/>
    <mergeCell ref="D140:F140"/>
    <mergeCell ref="D141:F141"/>
    <mergeCell ref="D145:F145"/>
    <mergeCell ref="D148:F148"/>
    <mergeCell ref="D152:F152"/>
    <mergeCell ref="D153:F153"/>
    <mergeCell ref="D154:F154"/>
    <mergeCell ref="J177:J189"/>
    <mergeCell ref="D157:F157"/>
    <mergeCell ref="D158:F158"/>
    <mergeCell ref="D159:F159"/>
    <mergeCell ref="D162:F162"/>
    <mergeCell ref="D163:F163"/>
    <mergeCell ref="D164:F164"/>
    <mergeCell ref="D250:L250"/>
    <mergeCell ref="D251:L251"/>
    <mergeCell ref="D271:F271"/>
    <mergeCell ref="D331:L331"/>
    <mergeCell ref="G97:G109"/>
    <mergeCell ref="X98:X109"/>
    <mergeCell ref="D172:AD172"/>
    <mergeCell ref="D177:F189"/>
    <mergeCell ref="G177:G189"/>
    <mergeCell ref="H177:H189"/>
    <mergeCell ref="L258:L270"/>
    <mergeCell ref="I177:I189"/>
    <mergeCell ref="U259:U270"/>
    <mergeCell ref="V259:V270"/>
    <mergeCell ref="W259:W270"/>
    <mergeCell ref="X259:X270"/>
    <mergeCell ref="K177:K189"/>
    <mergeCell ref="M259:M270"/>
    <mergeCell ref="N259:N270"/>
    <mergeCell ref="O259:O270"/>
    <mergeCell ref="P259:P270"/>
    <mergeCell ref="Q259:Q270"/>
    <mergeCell ref="R259:R270"/>
    <mergeCell ref="O178:O189"/>
    <mergeCell ref="D9:AD9"/>
    <mergeCell ref="J14:J26"/>
    <mergeCell ref="H14:H26"/>
    <mergeCell ref="L14:L26"/>
    <mergeCell ref="D14:F26"/>
    <mergeCell ref="G14:G26"/>
    <mergeCell ref="K14:K26"/>
    <mergeCell ref="Q15:Q26"/>
    <mergeCell ref="R15:R26"/>
    <mergeCell ref="S15:S26"/>
    <mergeCell ref="T15:T26"/>
    <mergeCell ref="M15:M26"/>
    <mergeCell ref="N15:N26"/>
    <mergeCell ref="O15:O26"/>
    <mergeCell ref="P15:P26"/>
    <mergeCell ref="V15:V26"/>
    <mergeCell ref="B97:B110"/>
    <mergeCell ref="B177:B190"/>
    <mergeCell ref="B258:B271"/>
    <mergeCell ref="W15:W26"/>
    <mergeCell ref="X15:X26"/>
    <mergeCell ref="Y15:Y26"/>
    <mergeCell ref="AD15:AD26"/>
    <mergeCell ref="Z15:Z26"/>
    <mergeCell ref="AA15:AA26"/>
    <mergeCell ref="AB15:AB26"/>
    <mergeCell ref="AC15:AC26"/>
    <mergeCell ref="B14:B27"/>
    <mergeCell ref="I14:I26"/>
    <mergeCell ref="D27:F27"/>
    <mergeCell ref="D170:L170"/>
    <mergeCell ref="D110:F110"/>
    <mergeCell ref="D90:L90"/>
    <mergeCell ref="U15:U26"/>
    <mergeCell ref="D169:L169"/>
    <mergeCell ref="D89:L89"/>
    <mergeCell ref="D253:AD253"/>
    <mergeCell ref="L97:L109"/>
    <mergeCell ref="D92:AD92"/>
    <mergeCell ref="D97:F109"/>
  </mergeCells>
  <phoneticPr fontId="1" type="noConversion"/>
  <printOptions verticalCentered="1"/>
  <pageMargins left="0.25" right="0.25" top="0.75" bottom="0.75" header="0.3" footer="0.3"/>
  <pageSetup scale="3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PAVEMENT CALCS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Goodnight, Craig</cp:lastModifiedBy>
  <cp:lastPrinted>2018-09-13T19:04:59Z</cp:lastPrinted>
  <dcterms:created xsi:type="dcterms:W3CDTF">2004-11-29T18:07:26Z</dcterms:created>
  <dcterms:modified xsi:type="dcterms:W3CDTF">2018-12-07T18:13:59Z</dcterms:modified>
</cp:coreProperties>
</file>