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075" windowHeight="11655" tabRatio="906" activeTab="0"/>
  </bookViews>
  <sheets>
    <sheet name="Calc Paper" sheetId="1" r:id="rId1"/>
  </sheets>
  <definedNames>
    <definedName name="_xlnm.Print_Area" localSheetId="0">'Calc Paper'!$A$1:$CU$53</definedName>
  </definedNames>
  <calcPr fullCalcOnLoad="1"/>
</workbook>
</file>

<file path=xl/sharedStrings.xml><?xml version="1.0" encoding="utf-8"?>
<sst xmlns="http://schemas.openxmlformats.org/spreadsheetml/2006/main" count="200" uniqueCount="79">
  <si>
    <t>Job Name:</t>
  </si>
  <si>
    <t>Task:</t>
  </si>
  <si>
    <t>Location:</t>
  </si>
  <si>
    <t>Job No.:</t>
  </si>
  <si>
    <t>Sheet:</t>
  </si>
  <si>
    <t>Date:</t>
  </si>
  <si>
    <t>of</t>
  </si>
  <si>
    <t>Checked By:</t>
  </si>
  <si>
    <t>Surveying                    Engineering                    Project Management</t>
  </si>
  <si>
    <t>Calculated By:</t>
  </si>
  <si>
    <t>10816 Millington Court, Suite 104 Cincinnati, Ohio 45242 ▪ 513.734.8542 ▪ www.cmtran.com</t>
  </si>
  <si>
    <t>DMG</t>
  </si>
  <si>
    <t>=</t>
  </si>
  <si>
    <t>AC</t>
  </si>
  <si>
    <t>i</t>
  </si>
  <si>
    <t>Water Quality Calculations</t>
  </si>
  <si>
    <t>Where:</t>
  </si>
  <si>
    <t>cfs</t>
  </si>
  <si>
    <t>ft</t>
  </si>
  <si>
    <t>C</t>
  </si>
  <si>
    <t>MIA-C.R. 25A-3.54</t>
  </si>
  <si>
    <t>CTCTR0001</t>
  </si>
  <si>
    <t>Tipp City, OH</t>
  </si>
  <si>
    <t>Earth Disturbed Area:</t>
  </si>
  <si>
    <t>EDA</t>
  </si>
  <si>
    <t>T%</t>
  </si>
  <si>
    <t>(Redevelopment, no new impervious in new permanent R/W)</t>
  </si>
  <si>
    <t>Treatment Required:</t>
  </si>
  <si>
    <r>
      <t>T</t>
    </r>
    <r>
      <rPr>
        <vertAlign val="subscript"/>
        <sz val="10"/>
        <rFont val="Cambria"/>
        <family val="1"/>
      </rPr>
      <t>Req.</t>
    </r>
  </si>
  <si>
    <t>BMP Calculations (Manufactured System):</t>
  </si>
  <si>
    <r>
      <t>WQ</t>
    </r>
    <r>
      <rPr>
        <vertAlign val="subscript"/>
        <sz val="10"/>
        <rFont val="Cambria"/>
        <family val="1"/>
      </rPr>
      <t>F</t>
    </r>
  </si>
  <si>
    <t>(C) * (i) * (A)</t>
  </si>
  <si>
    <r>
      <t>A</t>
    </r>
    <r>
      <rPr>
        <vertAlign val="subscript"/>
        <sz val="10"/>
        <rFont val="Cambria"/>
        <family val="1"/>
      </rPr>
      <t>Imp.</t>
    </r>
  </si>
  <si>
    <r>
      <t>A</t>
    </r>
    <r>
      <rPr>
        <vertAlign val="subscript"/>
        <sz val="10"/>
        <rFont val="Cambria"/>
        <family val="1"/>
      </rPr>
      <t>Total</t>
    </r>
  </si>
  <si>
    <t>(Total contributing area)</t>
  </si>
  <si>
    <t>(Contributing impervious area) (C = 0.9)</t>
  </si>
  <si>
    <r>
      <t>A</t>
    </r>
    <r>
      <rPr>
        <vertAlign val="subscript"/>
        <sz val="10"/>
        <rFont val="Cambria"/>
        <family val="1"/>
      </rPr>
      <t>Per.</t>
    </r>
  </si>
  <si>
    <t>(Contributing pervious area) (C = 0.3)</t>
  </si>
  <si>
    <r>
      <t>C</t>
    </r>
    <r>
      <rPr>
        <vertAlign val="subscript"/>
        <sz val="10"/>
        <rFont val="Cambria"/>
        <family val="1"/>
      </rPr>
      <t>Comp.</t>
    </r>
  </si>
  <si>
    <t>Shallow Concentrated Flow</t>
  </si>
  <si>
    <t>Equation 2:</t>
  </si>
  <si>
    <r>
      <t>(3.28) * (k) * (s)</t>
    </r>
    <r>
      <rPr>
        <vertAlign val="superscript"/>
        <sz val="10"/>
        <rFont val="Cambria"/>
        <family val="1"/>
      </rPr>
      <t>0.5</t>
    </r>
  </si>
  <si>
    <t>Velocity (fps)</t>
  </si>
  <si>
    <t>Intercept coefficient</t>
  </si>
  <si>
    <t>Overland slope (percent)</t>
  </si>
  <si>
    <t>Equation 3:</t>
  </si>
  <si>
    <t>L</t>
  </si>
  <si>
    <t>(60) * (V)</t>
  </si>
  <si>
    <t>Time of Concentration (minutes)</t>
  </si>
  <si>
    <t>Flow length (feet)</t>
  </si>
  <si>
    <t>Equation 1:</t>
  </si>
  <si>
    <t>Overland Flow</t>
  </si>
  <si>
    <r>
      <t>(1.8) * (1.1-C) * (L)</t>
    </r>
    <r>
      <rPr>
        <vertAlign val="superscript"/>
        <sz val="10"/>
        <rFont val="Cambria"/>
        <family val="1"/>
      </rPr>
      <t>1/2</t>
    </r>
  </si>
  <si>
    <r>
      <t>(s)</t>
    </r>
    <r>
      <rPr>
        <vertAlign val="superscript"/>
        <sz val="10"/>
        <rFont val="Cambria"/>
        <family val="1"/>
      </rPr>
      <t>1/3</t>
    </r>
  </si>
  <si>
    <t>Coefficient of runoff</t>
  </si>
  <si>
    <r>
      <t>t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or t</t>
    </r>
    <r>
      <rPr>
        <vertAlign val="subscript"/>
        <sz val="10"/>
        <rFont val="Cambria"/>
        <family val="1"/>
      </rPr>
      <t>d</t>
    </r>
  </si>
  <si>
    <r>
      <t>t</t>
    </r>
    <r>
      <rPr>
        <vertAlign val="subscript"/>
        <sz val="10"/>
        <rFont val="Cambria"/>
        <family val="1"/>
      </rPr>
      <t>o1</t>
    </r>
  </si>
  <si>
    <t>s</t>
  </si>
  <si>
    <t>Distance to most remote location in drainage area (feet)</t>
  </si>
  <si>
    <t>V</t>
  </si>
  <si>
    <t>k</t>
  </si>
  <si>
    <t>Time of Concentration #1 (Overland Flow):</t>
  </si>
  <si>
    <t>%</t>
  </si>
  <si>
    <r>
      <t>t</t>
    </r>
    <r>
      <rPr>
        <vertAlign val="subscript"/>
        <sz val="10"/>
        <rFont val="Cambria"/>
        <family val="1"/>
      </rPr>
      <t>o</t>
    </r>
  </si>
  <si>
    <t>min.</t>
  </si>
  <si>
    <t>fps</t>
  </si>
  <si>
    <r>
      <t>t</t>
    </r>
    <r>
      <rPr>
        <vertAlign val="subscript"/>
        <sz val="10"/>
        <rFont val="Cambria"/>
        <family val="1"/>
      </rPr>
      <t>s</t>
    </r>
  </si>
  <si>
    <t>(L&amp;D, Vol. 2, Table 1101-1; Paved area)</t>
  </si>
  <si>
    <r>
      <t>t</t>
    </r>
    <r>
      <rPr>
        <vertAlign val="subscript"/>
        <sz val="10"/>
        <rFont val="Cambria"/>
        <family val="1"/>
      </rPr>
      <t>c</t>
    </r>
  </si>
  <si>
    <t>in/hr</t>
  </si>
  <si>
    <t>Manufactured System Selection (L&amp;D, Vol. 2, Section 1117.1):</t>
  </si>
  <si>
    <t>----&gt;</t>
  </si>
  <si>
    <t>Using Tables 1117-1 and 1117-2</t>
  </si>
  <si>
    <t>Time of Concentration #2 (Pipe Flow; D2-D3):</t>
  </si>
  <si>
    <t>Time of Concentration #3 (Pipe Flow; D3-D30):</t>
  </si>
  <si>
    <t>No. 3 Manhole, With 84" Base ID and 6" Weir</t>
  </si>
  <si>
    <t>Two (2) 10' lengths of 611, 12" Type B Conduit</t>
  </si>
  <si>
    <t>System Width = 15'</t>
  </si>
  <si>
    <t>System Length = 30'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</si>
</sst>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[$-409]dddd\,\ mmmm\ d\,\ yyyy"/>
    <numFmt numFmtId="172" formatCode="[$-409]h:mm:ss\ AM/PM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vertAlign val="subscript"/>
      <sz val="10"/>
      <name val="Cambria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u val="single"/>
      <sz val="10"/>
      <name val="Cambria"/>
      <family val="1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282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24" fillId="0" borderId="0" xfId="0" applyFont="1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3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9" fontId="5" fillId="0" borderId="0" xfId="59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0" fontId="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161925</xdr:rowOff>
    </xdr:from>
    <xdr:to>
      <xdr:col>7</xdr:col>
      <xdr:colOff>114300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0</xdr:row>
      <xdr:rowOff>161925</xdr:rowOff>
    </xdr:from>
    <xdr:to>
      <xdr:col>40</xdr:col>
      <xdr:colOff>114300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6192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38100</xdr:colOff>
      <xdr:row>0</xdr:row>
      <xdr:rowOff>161925</xdr:rowOff>
    </xdr:from>
    <xdr:to>
      <xdr:col>73</xdr:col>
      <xdr:colOff>114300</xdr:colOff>
      <xdr:row>2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6192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9525</xdr:colOff>
      <xdr:row>17</xdr:row>
      <xdr:rowOff>180975</xdr:rowOff>
    </xdr:from>
    <xdr:to>
      <xdr:col>95</xdr:col>
      <xdr:colOff>161925</xdr:colOff>
      <xdr:row>38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3257550"/>
          <a:ext cx="4857750" cy="3743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3"/>
  <sheetViews>
    <sheetView tabSelected="1" workbookViewId="0" topLeftCell="A1">
      <selection activeCell="H20" sqref="H20:I20"/>
    </sheetView>
  </sheetViews>
  <sheetFormatPr defaultColWidth="3.16015625" defaultRowHeight="14.25" customHeight="1"/>
  <cols>
    <col min="1" max="12" width="3.16015625" style="5" customWidth="1"/>
    <col min="13" max="16384" width="3.16015625" style="5" customWidth="1"/>
  </cols>
  <sheetData>
    <row r="1" spans="9:99" s="1" customFormat="1" ht="14.25" customHeight="1">
      <c r="I1" s="41" t="s">
        <v>8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P1" s="41" t="s">
        <v>8</v>
      </c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W1" s="41" t="s">
        <v>8</v>
      </c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</row>
    <row r="2" spans="9:99" s="1" customFormat="1" ht="14.25" customHeight="1">
      <c r="I2" s="35" t="s">
        <v>0</v>
      </c>
      <c r="J2" s="35"/>
      <c r="K2" s="35"/>
      <c r="L2" s="35"/>
      <c r="M2" s="36" t="s">
        <v>20</v>
      </c>
      <c r="N2" s="36"/>
      <c r="O2" s="36"/>
      <c r="P2" s="36"/>
      <c r="Q2" s="36"/>
      <c r="R2" s="36"/>
      <c r="S2" s="36"/>
      <c r="T2" s="36"/>
      <c r="U2" s="36"/>
      <c r="V2" s="35" t="s">
        <v>3</v>
      </c>
      <c r="W2" s="35"/>
      <c r="X2" s="35"/>
      <c r="Y2" s="36" t="s">
        <v>21</v>
      </c>
      <c r="Z2" s="36"/>
      <c r="AA2" s="36"/>
      <c r="AB2" s="36"/>
      <c r="AC2" s="36"/>
      <c r="AD2" s="36"/>
      <c r="AE2" s="36"/>
      <c r="AF2" s="36"/>
      <c r="AG2" s="36"/>
      <c r="AP2" s="35" t="s">
        <v>0</v>
      </c>
      <c r="AQ2" s="35"/>
      <c r="AR2" s="35"/>
      <c r="AS2" s="35"/>
      <c r="AT2" s="36" t="s">
        <v>20</v>
      </c>
      <c r="AU2" s="36"/>
      <c r="AV2" s="36"/>
      <c r="AW2" s="36"/>
      <c r="AX2" s="36"/>
      <c r="AY2" s="36"/>
      <c r="AZ2" s="36"/>
      <c r="BA2" s="36"/>
      <c r="BB2" s="36"/>
      <c r="BC2" s="35" t="s">
        <v>3</v>
      </c>
      <c r="BD2" s="35"/>
      <c r="BE2" s="35"/>
      <c r="BF2" s="36" t="s">
        <v>21</v>
      </c>
      <c r="BG2" s="36"/>
      <c r="BH2" s="36"/>
      <c r="BI2" s="36"/>
      <c r="BJ2" s="36"/>
      <c r="BK2" s="36"/>
      <c r="BL2" s="36"/>
      <c r="BM2" s="36"/>
      <c r="BN2" s="36"/>
      <c r="BW2" s="35" t="s">
        <v>0</v>
      </c>
      <c r="BX2" s="35"/>
      <c r="BY2" s="35"/>
      <c r="BZ2" s="35"/>
      <c r="CA2" s="36" t="s">
        <v>20</v>
      </c>
      <c r="CB2" s="36"/>
      <c r="CC2" s="36"/>
      <c r="CD2" s="36"/>
      <c r="CE2" s="36"/>
      <c r="CF2" s="36"/>
      <c r="CG2" s="36"/>
      <c r="CH2" s="36"/>
      <c r="CI2" s="36"/>
      <c r="CJ2" s="35" t="s">
        <v>3</v>
      </c>
      <c r="CK2" s="35"/>
      <c r="CL2" s="35"/>
      <c r="CM2" s="36" t="s">
        <v>21</v>
      </c>
      <c r="CN2" s="36"/>
      <c r="CO2" s="36"/>
      <c r="CP2" s="36"/>
      <c r="CQ2" s="36"/>
      <c r="CR2" s="36"/>
      <c r="CS2" s="36"/>
      <c r="CT2" s="36"/>
      <c r="CU2" s="36"/>
    </row>
    <row r="3" spans="9:99" s="1" customFormat="1" ht="14.25" customHeight="1">
      <c r="I3" s="35" t="s">
        <v>2</v>
      </c>
      <c r="J3" s="35"/>
      <c r="K3" s="35"/>
      <c r="L3" s="35"/>
      <c r="M3" s="31" t="s">
        <v>22</v>
      </c>
      <c r="N3" s="31"/>
      <c r="O3" s="31"/>
      <c r="P3" s="31"/>
      <c r="Q3" s="31"/>
      <c r="R3" s="31"/>
      <c r="S3" s="31"/>
      <c r="T3" s="31"/>
      <c r="U3" s="31"/>
      <c r="V3" s="35" t="s">
        <v>4</v>
      </c>
      <c r="W3" s="35"/>
      <c r="X3" s="35"/>
      <c r="Y3" s="33">
        <v>1</v>
      </c>
      <c r="Z3" s="33"/>
      <c r="AA3" s="33"/>
      <c r="AB3" s="39" t="s">
        <v>6</v>
      </c>
      <c r="AC3" s="39"/>
      <c r="AD3" s="39"/>
      <c r="AE3" s="33">
        <f>BL3</f>
        <v>3</v>
      </c>
      <c r="AF3" s="33"/>
      <c r="AG3" s="33"/>
      <c r="AP3" s="35" t="s">
        <v>2</v>
      </c>
      <c r="AQ3" s="35"/>
      <c r="AR3" s="35"/>
      <c r="AS3" s="35"/>
      <c r="AT3" s="31" t="s">
        <v>22</v>
      </c>
      <c r="AU3" s="31"/>
      <c r="AV3" s="31"/>
      <c r="AW3" s="31"/>
      <c r="AX3" s="31"/>
      <c r="AY3" s="31"/>
      <c r="AZ3" s="31"/>
      <c r="BA3" s="31"/>
      <c r="BB3" s="31"/>
      <c r="BC3" s="35" t="s">
        <v>4</v>
      </c>
      <c r="BD3" s="35"/>
      <c r="BE3" s="35"/>
      <c r="BF3" s="33">
        <f>Y3+1</f>
        <v>2</v>
      </c>
      <c r="BG3" s="33"/>
      <c r="BH3" s="33"/>
      <c r="BI3" s="39" t="s">
        <v>6</v>
      </c>
      <c r="BJ3" s="39"/>
      <c r="BK3" s="39"/>
      <c r="BL3" s="33">
        <f>CS3</f>
        <v>3</v>
      </c>
      <c r="BM3" s="33"/>
      <c r="BN3" s="33"/>
      <c r="BW3" s="35" t="s">
        <v>2</v>
      </c>
      <c r="BX3" s="35"/>
      <c r="BY3" s="35"/>
      <c r="BZ3" s="35"/>
      <c r="CA3" s="31" t="s">
        <v>22</v>
      </c>
      <c r="CB3" s="31"/>
      <c r="CC3" s="31"/>
      <c r="CD3" s="31"/>
      <c r="CE3" s="31"/>
      <c r="CF3" s="31"/>
      <c r="CG3" s="31"/>
      <c r="CH3" s="31"/>
      <c r="CI3" s="31"/>
      <c r="CJ3" s="35" t="s">
        <v>4</v>
      </c>
      <c r="CK3" s="35"/>
      <c r="CL3" s="35"/>
      <c r="CM3" s="33">
        <f>BF3+1</f>
        <v>3</v>
      </c>
      <c r="CN3" s="33"/>
      <c r="CO3" s="33"/>
      <c r="CP3" s="39" t="s">
        <v>6</v>
      </c>
      <c r="CQ3" s="39"/>
      <c r="CR3" s="39"/>
      <c r="CS3" s="33">
        <v>3</v>
      </c>
      <c r="CT3" s="33"/>
      <c r="CU3" s="33"/>
    </row>
    <row r="4" spans="9:99" s="1" customFormat="1" ht="14.25" customHeight="1">
      <c r="I4" s="35" t="s">
        <v>1</v>
      </c>
      <c r="J4" s="35"/>
      <c r="K4" s="35"/>
      <c r="L4" s="35"/>
      <c r="M4" s="36" t="s">
        <v>15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P4" s="35" t="s">
        <v>1</v>
      </c>
      <c r="AQ4" s="35"/>
      <c r="AR4" s="35"/>
      <c r="AS4" s="35"/>
      <c r="AT4" s="36" t="s">
        <v>15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W4" s="35" t="s">
        <v>1</v>
      </c>
      <c r="BX4" s="35"/>
      <c r="BY4" s="35"/>
      <c r="BZ4" s="35"/>
      <c r="CA4" s="36" t="s">
        <v>15</v>
      </c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9:99" s="1" customFormat="1" ht="14.25" customHeight="1">
      <c r="I5" s="29" t="s">
        <v>9</v>
      </c>
      <c r="J5" s="29"/>
      <c r="K5" s="29"/>
      <c r="L5" s="29"/>
      <c r="M5" s="29"/>
      <c r="N5" s="31" t="s">
        <v>11</v>
      </c>
      <c r="O5" s="31"/>
      <c r="P5" s="31"/>
      <c r="Q5" s="31"/>
      <c r="R5" s="31"/>
      <c r="S5" s="2"/>
      <c r="T5" s="2"/>
      <c r="U5" s="2"/>
      <c r="V5" s="37" t="s">
        <v>5</v>
      </c>
      <c r="W5" s="37"/>
      <c r="X5" s="37"/>
      <c r="Y5" s="38">
        <v>43578</v>
      </c>
      <c r="Z5" s="38"/>
      <c r="AA5" s="38"/>
      <c r="AB5" s="38"/>
      <c r="AC5" s="38"/>
      <c r="AD5" s="3"/>
      <c r="AE5" s="3"/>
      <c r="AF5" s="3"/>
      <c r="AG5" s="3"/>
      <c r="AP5" s="29" t="s">
        <v>9</v>
      </c>
      <c r="AQ5" s="29"/>
      <c r="AR5" s="29"/>
      <c r="AS5" s="29"/>
      <c r="AT5" s="29"/>
      <c r="AU5" s="31" t="s">
        <v>11</v>
      </c>
      <c r="AV5" s="31"/>
      <c r="AW5" s="31"/>
      <c r="AX5" s="31"/>
      <c r="AY5" s="31"/>
      <c r="AZ5" s="2"/>
      <c r="BA5" s="2"/>
      <c r="BB5" s="2"/>
      <c r="BC5" s="37" t="s">
        <v>5</v>
      </c>
      <c r="BD5" s="37"/>
      <c r="BE5" s="37"/>
      <c r="BF5" s="38">
        <v>43578</v>
      </c>
      <c r="BG5" s="38"/>
      <c r="BH5" s="38"/>
      <c r="BI5" s="38"/>
      <c r="BJ5" s="38"/>
      <c r="BK5" s="3"/>
      <c r="BL5" s="3"/>
      <c r="BM5" s="3"/>
      <c r="BN5" s="3"/>
      <c r="BW5" s="29" t="s">
        <v>9</v>
      </c>
      <c r="BX5" s="29"/>
      <c r="BY5" s="29"/>
      <c r="BZ5" s="29"/>
      <c r="CA5" s="29"/>
      <c r="CB5" s="31" t="s">
        <v>11</v>
      </c>
      <c r="CC5" s="31"/>
      <c r="CD5" s="31"/>
      <c r="CE5" s="31"/>
      <c r="CF5" s="31"/>
      <c r="CG5" s="2"/>
      <c r="CH5" s="2"/>
      <c r="CI5" s="2"/>
      <c r="CJ5" s="37" t="s">
        <v>5</v>
      </c>
      <c r="CK5" s="37"/>
      <c r="CL5" s="37"/>
      <c r="CM5" s="38">
        <v>43578</v>
      </c>
      <c r="CN5" s="38"/>
      <c r="CO5" s="38"/>
      <c r="CP5" s="38"/>
      <c r="CQ5" s="38"/>
      <c r="CR5" s="3"/>
      <c r="CS5" s="3"/>
      <c r="CT5" s="3"/>
      <c r="CU5" s="3"/>
    </row>
    <row r="6" spans="9:99" s="1" customFormat="1" ht="14.25" customHeight="1">
      <c r="I6" s="2" t="s">
        <v>7</v>
      </c>
      <c r="J6" s="2"/>
      <c r="K6" s="2"/>
      <c r="L6" s="2"/>
      <c r="M6" s="2"/>
      <c r="N6" s="31"/>
      <c r="O6" s="31"/>
      <c r="P6" s="31"/>
      <c r="Q6" s="31"/>
      <c r="R6" s="31"/>
      <c r="S6" s="2"/>
      <c r="T6" s="2"/>
      <c r="U6" s="2"/>
      <c r="V6" s="32" t="s">
        <v>5</v>
      </c>
      <c r="W6" s="32"/>
      <c r="X6" s="32"/>
      <c r="Y6" s="34"/>
      <c r="Z6" s="34"/>
      <c r="AA6" s="34"/>
      <c r="AB6" s="34"/>
      <c r="AC6" s="34"/>
      <c r="AD6" s="3"/>
      <c r="AE6" s="3"/>
      <c r="AF6" s="3"/>
      <c r="AG6" s="3"/>
      <c r="AP6" s="2" t="s">
        <v>7</v>
      </c>
      <c r="AQ6" s="2"/>
      <c r="AR6" s="2"/>
      <c r="AS6" s="2"/>
      <c r="AT6" s="2"/>
      <c r="AU6" s="31"/>
      <c r="AV6" s="31"/>
      <c r="AW6" s="31"/>
      <c r="AX6" s="31"/>
      <c r="AY6" s="31"/>
      <c r="AZ6" s="2"/>
      <c r="BA6" s="2"/>
      <c r="BB6" s="2"/>
      <c r="BC6" s="32" t="s">
        <v>5</v>
      </c>
      <c r="BD6" s="32"/>
      <c r="BE6" s="32"/>
      <c r="BF6" s="34"/>
      <c r="BG6" s="34"/>
      <c r="BH6" s="34"/>
      <c r="BI6" s="34"/>
      <c r="BJ6" s="34"/>
      <c r="BK6" s="3"/>
      <c r="BL6" s="3"/>
      <c r="BM6" s="3"/>
      <c r="BN6" s="3"/>
      <c r="BW6" s="2" t="s">
        <v>7</v>
      </c>
      <c r="BX6" s="2"/>
      <c r="BY6" s="2"/>
      <c r="BZ6" s="2"/>
      <c r="CA6" s="2"/>
      <c r="CB6" s="31"/>
      <c r="CC6" s="31"/>
      <c r="CD6" s="31"/>
      <c r="CE6" s="31"/>
      <c r="CF6" s="31"/>
      <c r="CG6" s="2"/>
      <c r="CH6" s="2"/>
      <c r="CI6" s="2"/>
      <c r="CJ6" s="32" t="s">
        <v>5</v>
      </c>
      <c r="CK6" s="32"/>
      <c r="CL6" s="32"/>
      <c r="CM6" s="34"/>
      <c r="CN6" s="34"/>
      <c r="CO6" s="34"/>
      <c r="CP6" s="34"/>
      <c r="CQ6" s="34"/>
      <c r="CR6" s="3"/>
      <c r="CS6" s="3"/>
      <c r="CT6" s="3"/>
      <c r="CU6" s="3"/>
    </row>
    <row r="7" spans="9:99" s="1" customFormat="1" ht="14.25" customHeight="1" thickBot="1"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5"/>
      <c r="W7" s="5"/>
      <c r="X7" s="5"/>
      <c r="Y7" s="2"/>
      <c r="Z7" s="2"/>
      <c r="AA7" s="2"/>
      <c r="AB7" s="5"/>
      <c r="AC7" s="5"/>
      <c r="AD7" s="5"/>
      <c r="AE7" s="2"/>
      <c r="AF7" s="2"/>
      <c r="AG7" s="2"/>
      <c r="AP7" s="14"/>
      <c r="AQ7" s="14"/>
      <c r="AR7" s="14"/>
      <c r="AS7" s="14"/>
      <c r="AT7" s="2"/>
      <c r="AU7" s="2"/>
      <c r="AV7" s="2"/>
      <c r="AW7" s="2"/>
      <c r="AX7" s="2"/>
      <c r="AY7" s="2"/>
      <c r="AZ7" s="2"/>
      <c r="BA7" s="2"/>
      <c r="BB7" s="2"/>
      <c r="BC7" s="5"/>
      <c r="BD7" s="5"/>
      <c r="BE7" s="5"/>
      <c r="BF7" s="2"/>
      <c r="BG7" s="2"/>
      <c r="BH7" s="2"/>
      <c r="BI7" s="5"/>
      <c r="BJ7" s="5"/>
      <c r="BK7" s="5"/>
      <c r="BL7" s="2"/>
      <c r="BM7" s="2"/>
      <c r="BN7" s="2"/>
      <c r="BW7" s="17"/>
      <c r="BX7" s="17"/>
      <c r="BY7" s="17"/>
      <c r="BZ7" s="17"/>
      <c r="CA7" s="2"/>
      <c r="CB7" s="2"/>
      <c r="CC7" s="2"/>
      <c r="CD7" s="2"/>
      <c r="CE7" s="2"/>
      <c r="CF7" s="2"/>
      <c r="CG7" s="2"/>
      <c r="CH7" s="2"/>
      <c r="CI7" s="2"/>
      <c r="CJ7" s="5"/>
      <c r="CK7" s="5"/>
      <c r="CL7" s="5"/>
      <c r="CM7" s="2"/>
      <c r="CN7" s="2"/>
      <c r="CO7" s="2"/>
      <c r="CP7" s="5"/>
      <c r="CQ7" s="5"/>
      <c r="CR7" s="5"/>
      <c r="CS7" s="2"/>
      <c r="CT7" s="2"/>
      <c r="CU7" s="2"/>
    </row>
    <row r="8" spans="2:98" s="1" customFormat="1" ht="14.2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I8" s="6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8"/>
      <c r="BP8" s="6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8"/>
    </row>
    <row r="9" spans="2:98" ht="14.25" customHeight="1">
      <c r="B9" s="9"/>
      <c r="C9" s="40" t="s">
        <v>23</v>
      </c>
      <c r="D9" s="40"/>
      <c r="E9" s="40"/>
      <c r="F9" s="40"/>
      <c r="G9" s="40"/>
      <c r="H9" s="40"/>
      <c r="I9" s="40"/>
      <c r="J9" s="4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0"/>
      <c r="AI9" s="9"/>
      <c r="AJ9" s="15"/>
      <c r="AK9" s="26" t="s">
        <v>61</v>
      </c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6"/>
      <c r="BK9" s="16"/>
      <c r="BL9" s="3"/>
      <c r="BM9" s="10"/>
      <c r="BP9" s="9"/>
      <c r="BQ9" s="40" t="s">
        <v>70</v>
      </c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5"/>
      <c r="CL9" s="15"/>
      <c r="CM9" s="15"/>
      <c r="CN9" s="15"/>
      <c r="CO9" s="15"/>
      <c r="CP9" s="15"/>
      <c r="CQ9" s="16"/>
      <c r="CR9" s="16"/>
      <c r="CS9" s="3"/>
      <c r="CT9" s="10"/>
    </row>
    <row r="10" spans="2:98" ht="14.25" customHeight="1">
      <c r="B10" s="9"/>
      <c r="C10" s="15"/>
      <c r="D10" s="28" t="s">
        <v>24</v>
      </c>
      <c r="E10" s="28"/>
      <c r="F10" s="21" t="s">
        <v>12</v>
      </c>
      <c r="G10" s="28">
        <f>ROUND((89742+1160+24100)/43560,2)</f>
        <v>2.64</v>
      </c>
      <c r="H10" s="28"/>
      <c r="I10" s="26" t="s">
        <v>13</v>
      </c>
      <c r="J10" s="2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0"/>
      <c r="AI10" s="9"/>
      <c r="AJ10" s="15"/>
      <c r="AK10" s="28" t="s">
        <v>19</v>
      </c>
      <c r="AL10" s="28"/>
      <c r="AM10" s="21" t="s">
        <v>12</v>
      </c>
      <c r="AN10" s="28">
        <v>0.9</v>
      </c>
      <c r="AO10" s="28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6"/>
      <c r="BL10" s="3"/>
      <c r="BM10" s="10"/>
      <c r="BP10" s="9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6"/>
      <c r="CR10" s="16"/>
      <c r="CS10" s="3"/>
      <c r="CT10" s="10"/>
    </row>
    <row r="11" spans="2:98" ht="14.25" customHeight="1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0"/>
      <c r="AI11" s="9"/>
      <c r="AJ11" s="15"/>
      <c r="AK11" s="28" t="s">
        <v>46</v>
      </c>
      <c r="AL11" s="28"/>
      <c r="AM11" s="21" t="s">
        <v>12</v>
      </c>
      <c r="AN11" s="28">
        <v>285</v>
      </c>
      <c r="AO11" s="28"/>
      <c r="AP11" s="18" t="s">
        <v>18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  <c r="BK11" s="16"/>
      <c r="BL11" s="3"/>
      <c r="BM11" s="10"/>
      <c r="BP11" s="9"/>
      <c r="BQ11" s="15"/>
      <c r="BR11" s="26" t="s">
        <v>72</v>
      </c>
      <c r="BS11" s="26"/>
      <c r="BT11" s="26"/>
      <c r="BU11" s="26"/>
      <c r="BV11" s="26"/>
      <c r="BW11" s="26"/>
      <c r="BX11" s="26"/>
      <c r="BY11" s="26"/>
      <c r="BZ11" s="26"/>
      <c r="CA11" s="26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6"/>
      <c r="CR11" s="16"/>
      <c r="CS11" s="3"/>
      <c r="CT11" s="10"/>
    </row>
    <row r="12" spans="2:98" ht="14.25" customHeight="1">
      <c r="B12" s="9"/>
      <c r="C12" s="40" t="s">
        <v>27</v>
      </c>
      <c r="D12" s="40"/>
      <c r="E12" s="40"/>
      <c r="F12" s="40"/>
      <c r="G12" s="40"/>
      <c r="H12" s="40"/>
      <c r="I12" s="40"/>
      <c r="J12" s="40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0"/>
      <c r="AI12" s="9"/>
      <c r="AJ12" s="15"/>
      <c r="AK12" s="28" t="s">
        <v>57</v>
      </c>
      <c r="AL12" s="28"/>
      <c r="AM12" s="21" t="s">
        <v>12</v>
      </c>
      <c r="AN12" s="28">
        <f>ROUND((941.85-940.33)/AN11,4)*100</f>
        <v>0.53</v>
      </c>
      <c r="AO12" s="28"/>
      <c r="AP12" s="19" t="s">
        <v>62</v>
      </c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  <c r="BK12" s="16"/>
      <c r="BL12" s="3"/>
      <c r="BM12" s="10"/>
      <c r="BP12" s="9"/>
      <c r="BQ12" s="15"/>
      <c r="BR12" s="27" t="s">
        <v>71</v>
      </c>
      <c r="BS12" s="28"/>
      <c r="BT12" s="26" t="str">
        <f>"Manufactured System Type 1 (based on WQf = "&amp;AW43&amp;" cfs)"</f>
        <v>Manufactured System Type 1 (based on WQf = 0.86 cfs)</v>
      </c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15"/>
      <c r="CL12" s="15"/>
      <c r="CM12" s="15"/>
      <c r="CN12" s="15"/>
      <c r="CO12" s="15"/>
      <c r="CP12" s="15"/>
      <c r="CQ12" s="16"/>
      <c r="CR12" s="16"/>
      <c r="CS12" s="3"/>
      <c r="CT12" s="10"/>
    </row>
    <row r="13" spans="2:98" ht="14.25" customHeight="1">
      <c r="B13" s="9"/>
      <c r="C13" s="15"/>
      <c r="D13" s="28" t="s">
        <v>25</v>
      </c>
      <c r="E13" s="28"/>
      <c r="F13" s="21" t="s">
        <v>12</v>
      </c>
      <c r="G13" s="43">
        <v>0.2</v>
      </c>
      <c r="H13" s="43"/>
      <c r="I13" s="15"/>
      <c r="J13" s="15"/>
      <c r="K13" s="15"/>
      <c r="L13" s="26" t="s">
        <v>26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5"/>
      <c r="AF13" s="10"/>
      <c r="AI13" s="9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  <c r="BK13" s="16"/>
      <c r="BL13" s="3"/>
      <c r="BM13" s="10"/>
      <c r="BP13" s="9"/>
      <c r="BQ13" s="15"/>
      <c r="BR13" s="27" t="s">
        <v>71</v>
      </c>
      <c r="BS13" s="28"/>
      <c r="BT13" s="26" t="s">
        <v>75</v>
      </c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5"/>
      <c r="CL13" s="15"/>
      <c r="CM13" s="15"/>
      <c r="CN13" s="15"/>
      <c r="CO13" s="15"/>
      <c r="CP13" s="15"/>
      <c r="CQ13" s="16"/>
      <c r="CR13" s="16"/>
      <c r="CS13" s="3"/>
      <c r="CT13" s="10"/>
    </row>
    <row r="14" spans="2:98" ht="14.25" customHeight="1">
      <c r="B14" s="9"/>
      <c r="C14" s="15"/>
      <c r="D14" s="28" t="s">
        <v>28</v>
      </c>
      <c r="E14" s="28"/>
      <c r="F14" s="21" t="s">
        <v>12</v>
      </c>
      <c r="G14" s="28">
        <f>ROUND(G10*G13,2)</f>
        <v>0.53</v>
      </c>
      <c r="H14" s="28"/>
      <c r="I14" s="26" t="s">
        <v>13</v>
      </c>
      <c r="J14" s="26"/>
      <c r="L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0"/>
      <c r="AI14" s="9"/>
      <c r="AJ14" s="15"/>
      <c r="AK14" s="42" t="s">
        <v>63</v>
      </c>
      <c r="AL14" s="42"/>
      <c r="AM14" s="45" t="s">
        <v>12</v>
      </c>
      <c r="AN14" s="44" t="str">
        <f>"(1.8) * (1.1-"&amp;AN10&amp;") * ("&amp;AN11&amp;")^1/2"</f>
        <v>(1.8) * (1.1-0.9) * (285)^1/2</v>
      </c>
      <c r="AO14" s="44"/>
      <c r="AP14" s="44"/>
      <c r="AQ14" s="44"/>
      <c r="AR14" s="44"/>
      <c r="AS14" s="44"/>
      <c r="AT14" s="44"/>
      <c r="AU14" s="44"/>
      <c r="AV14" s="44"/>
      <c r="AW14" s="47" t="s">
        <v>12</v>
      </c>
      <c r="AX14" s="50">
        <f>ROUND((1.8*(1.1-AN10)*(AN11^(1/2)))/(AN12^(1/3)),1)</f>
        <v>7.5</v>
      </c>
      <c r="AY14" s="50"/>
      <c r="AZ14" s="51" t="s">
        <v>64</v>
      </c>
      <c r="BA14" s="51"/>
      <c r="BB14" s="15"/>
      <c r="BC14" s="15"/>
      <c r="BD14" s="15"/>
      <c r="BE14" s="15"/>
      <c r="BF14" s="15"/>
      <c r="BG14" s="15"/>
      <c r="BH14" s="15"/>
      <c r="BI14" s="15"/>
      <c r="BJ14" s="16"/>
      <c r="BK14" s="16"/>
      <c r="BL14" s="3"/>
      <c r="BM14" s="10"/>
      <c r="BP14" s="9"/>
      <c r="BQ14" s="15"/>
      <c r="BR14" s="27" t="s">
        <v>71</v>
      </c>
      <c r="BS14" s="28"/>
      <c r="BT14" s="26" t="s">
        <v>76</v>
      </c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15"/>
      <c r="CL14" s="15"/>
      <c r="CM14" s="15"/>
      <c r="CN14" s="15"/>
      <c r="CO14" s="15"/>
      <c r="CP14" s="15"/>
      <c r="CQ14" s="16"/>
      <c r="CR14" s="16"/>
      <c r="CS14" s="3"/>
      <c r="CT14" s="10"/>
    </row>
    <row r="15" spans="2:98" ht="14.25" customHeight="1">
      <c r="B15" s="9"/>
      <c r="C15" s="2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0"/>
      <c r="AI15" s="9"/>
      <c r="AJ15" s="15"/>
      <c r="AK15" s="42"/>
      <c r="AL15" s="42"/>
      <c r="AM15" s="46"/>
      <c r="AN15" s="29" t="str">
        <f>"("&amp;AN12&amp;")^1/3"</f>
        <v>(0.53)^1/3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50"/>
      <c r="AY15" s="50"/>
      <c r="AZ15" s="51"/>
      <c r="BA15" s="51"/>
      <c r="BB15" s="15"/>
      <c r="BC15" s="15"/>
      <c r="BD15" s="15"/>
      <c r="BE15" s="15"/>
      <c r="BF15" s="15"/>
      <c r="BG15" s="15"/>
      <c r="BH15" s="15"/>
      <c r="BI15" s="15"/>
      <c r="BJ15" s="16"/>
      <c r="BK15" s="16"/>
      <c r="BL15" s="3"/>
      <c r="BM15" s="10"/>
      <c r="BP15" s="9"/>
      <c r="BQ15" s="15"/>
      <c r="BR15" s="27" t="s">
        <v>71</v>
      </c>
      <c r="BS15" s="28"/>
      <c r="BT15" s="26" t="s">
        <v>77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15"/>
      <c r="CL15" s="15"/>
      <c r="CM15" s="15"/>
      <c r="CN15" s="15"/>
      <c r="CO15" s="15"/>
      <c r="CP15" s="15"/>
      <c r="CQ15" s="16"/>
      <c r="CR15" s="16"/>
      <c r="CS15" s="3"/>
      <c r="CT15" s="10"/>
    </row>
    <row r="16" spans="2:98" ht="14.25" customHeight="1">
      <c r="B16" s="9"/>
      <c r="D16" s="40" t="s">
        <v>29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0"/>
      <c r="AI16" s="9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6"/>
      <c r="BL16" s="3"/>
      <c r="BM16" s="10"/>
      <c r="BP16" s="9"/>
      <c r="BQ16" s="15"/>
      <c r="BR16" s="27" t="s">
        <v>71</v>
      </c>
      <c r="BS16" s="27"/>
      <c r="BT16" s="26" t="s">
        <v>78</v>
      </c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15"/>
      <c r="CL16" s="15"/>
      <c r="CM16" s="15"/>
      <c r="CN16" s="15"/>
      <c r="CO16" s="15"/>
      <c r="CP16" s="15"/>
      <c r="CQ16" s="16"/>
      <c r="CR16" s="16"/>
      <c r="CS16" s="3"/>
      <c r="CT16" s="10"/>
    </row>
    <row r="17" spans="2:98" ht="14.25" customHeight="1">
      <c r="B17" s="9"/>
      <c r="D17" s="15"/>
      <c r="E17" s="28" t="s">
        <v>30</v>
      </c>
      <c r="F17" s="28"/>
      <c r="G17" s="21" t="s">
        <v>12</v>
      </c>
      <c r="H17" s="26" t="s">
        <v>31</v>
      </c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0"/>
      <c r="AI17" s="9"/>
      <c r="AJ17" s="15"/>
      <c r="AK17" s="26" t="s">
        <v>73</v>
      </c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15"/>
      <c r="BC17" s="15"/>
      <c r="BD17" s="15"/>
      <c r="BE17" s="15"/>
      <c r="BF17" s="15"/>
      <c r="BG17" s="15"/>
      <c r="BH17" s="15"/>
      <c r="BI17" s="15"/>
      <c r="BJ17" s="16"/>
      <c r="BK17" s="16"/>
      <c r="BL17" s="3"/>
      <c r="BM17" s="10"/>
      <c r="BP17" s="9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6"/>
      <c r="CR17" s="16"/>
      <c r="CS17" s="3"/>
      <c r="CT17" s="10"/>
    </row>
    <row r="18" spans="2:98" ht="14.25" customHeight="1">
      <c r="B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0"/>
      <c r="AI18" s="9"/>
      <c r="AJ18" s="15"/>
      <c r="AK18" s="28" t="s">
        <v>60</v>
      </c>
      <c r="AL18" s="28"/>
      <c r="AM18" s="21" t="s">
        <v>12</v>
      </c>
      <c r="AN18" s="48">
        <v>0.619</v>
      </c>
      <c r="AO18" s="48"/>
      <c r="AR18" s="25" t="s">
        <v>67</v>
      </c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16"/>
      <c r="BF18" s="16"/>
      <c r="BG18" s="15"/>
      <c r="BH18" s="15"/>
      <c r="BI18" s="15"/>
      <c r="BJ18" s="16"/>
      <c r="BK18" s="16"/>
      <c r="BL18" s="3"/>
      <c r="BM18" s="10"/>
      <c r="BP18" s="9"/>
      <c r="BQ18" s="15"/>
      <c r="CK18" s="15"/>
      <c r="CL18" s="15"/>
      <c r="CM18" s="15"/>
      <c r="CN18" s="15"/>
      <c r="CO18" s="15"/>
      <c r="CP18" s="15"/>
      <c r="CQ18" s="16"/>
      <c r="CR18" s="16"/>
      <c r="CS18" s="3"/>
      <c r="CT18" s="10"/>
    </row>
    <row r="19" spans="2:98" ht="14.25" customHeight="1">
      <c r="B19" s="9"/>
      <c r="D19" s="15"/>
      <c r="E19" s="28" t="s">
        <v>33</v>
      </c>
      <c r="F19" s="28"/>
      <c r="G19" s="21" t="s">
        <v>12</v>
      </c>
      <c r="H19" s="28">
        <v>0.57</v>
      </c>
      <c r="I19" s="28"/>
      <c r="J19" s="26" t="s">
        <v>13</v>
      </c>
      <c r="K19" s="26"/>
      <c r="L19" s="15"/>
      <c r="M19" s="30" t="s">
        <v>34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0"/>
      <c r="AI19" s="9"/>
      <c r="AJ19" s="15"/>
      <c r="AK19" s="28" t="s">
        <v>46</v>
      </c>
      <c r="AL19" s="28"/>
      <c r="AM19" s="21" t="s">
        <v>12</v>
      </c>
      <c r="AN19" s="28">
        <v>63</v>
      </c>
      <c r="AO19" s="28"/>
      <c r="AP19" s="18" t="s">
        <v>18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6"/>
      <c r="BL19" s="3"/>
      <c r="BM19" s="10"/>
      <c r="BP19" s="9"/>
      <c r="BQ19" s="15"/>
      <c r="CK19" s="15"/>
      <c r="CL19" s="15"/>
      <c r="CM19" s="15"/>
      <c r="CN19" s="15"/>
      <c r="CO19" s="15"/>
      <c r="CP19" s="15"/>
      <c r="CQ19" s="16"/>
      <c r="CR19" s="16"/>
      <c r="CS19" s="3"/>
      <c r="CT19" s="10"/>
    </row>
    <row r="20" spans="2:98" ht="14.25" customHeight="1">
      <c r="B20" s="9"/>
      <c r="D20" s="15"/>
      <c r="E20" s="28" t="s">
        <v>32</v>
      </c>
      <c r="F20" s="28"/>
      <c r="G20" s="21" t="s">
        <v>12</v>
      </c>
      <c r="H20" s="28">
        <v>0.57</v>
      </c>
      <c r="I20" s="28"/>
      <c r="J20" s="26" t="s">
        <v>13</v>
      </c>
      <c r="K20" s="26"/>
      <c r="L20" s="15"/>
      <c r="M20" s="30" t="s">
        <v>35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0"/>
      <c r="AI20" s="9"/>
      <c r="AJ20" s="15"/>
      <c r="AK20" s="28" t="s">
        <v>57</v>
      </c>
      <c r="AL20" s="28"/>
      <c r="AM20" s="21" t="s">
        <v>12</v>
      </c>
      <c r="AN20" s="28">
        <v>1.43</v>
      </c>
      <c r="AO20" s="28"/>
      <c r="AP20" s="19" t="s">
        <v>62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16"/>
      <c r="BL20" s="3"/>
      <c r="BM20" s="10"/>
      <c r="BP20" s="9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Q20" s="16"/>
      <c r="CR20" s="16"/>
      <c r="CS20" s="3"/>
      <c r="CT20" s="10"/>
    </row>
    <row r="21" spans="2:98" ht="14.25" customHeight="1">
      <c r="B21" s="9"/>
      <c r="D21" s="15"/>
      <c r="E21" s="28" t="s">
        <v>36</v>
      </c>
      <c r="F21" s="28"/>
      <c r="G21" s="21" t="s">
        <v>12</v>
      </c>
      <c r="H21" s="28">
        <f>H19-H20</f>
        <v>0</v>
      </c>
      <c r="I21" s="28"/>
      <c r="J21" s="26" t="s">
        <v>13</v>
      </c>
      <c r="K21" s="26"/>
      <c r="L21" s="15"/>
      <c r="M21" s="30" t="s">
        <v>37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0"/>
      <c r="AI21" s="9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6"/>
      <c r="BL21" s="3"/>
      <c r="BM21" s="10"/>
      <c r="BP21" s="9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Q21" s="16"/>
      <c r="CR21" s="16"/>
      <c r="CS21" s="3"/>
      <c r="CT21" s="10"/>
    </row>
    <row r="22" spans="2:98" ht="14.25" customHeight="1">
      <c r="B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0"/>
      <c r="AI22" s="9"/>
      <c r="AJ22" s="15"/>
      <c r="AK22" s="42" t="s">
        <v>59</v>
      </c>
      <c r="AL22" s="42"/>
      <c r="AM22" s="45" t="s">
        <v>12</v>
      </c>
      <c r="AN22" s="51" t="str">
        <f>"(3.28) * ("&amp;AN18&amp;") * ("&amp;AN20&amp;")^0.5"</f>
        <v>(3.28) * (0.619) * (1.43)^0.5</v>
      </c>
      <c r="AO22" s="51"/>
      <c r="AP22" s="51"/>
      <c r="AQ22" s="51"/>
      <c r="AR22" s="51"/>
      <c r="AS22" s="51"/>
      <c r="AT22" s="51"/>
      <c r="AU22" s="51"/>
      <c r="AV22" s="51"/>
      <c r="AW22" s="47" t="s">
        <v>12</v>
      </c>
      <c r="AX22" s="42">
        <f>ROUND(3.28*AN18*(AN20)^(0.5),2)</f>
        <v>2.43</v>
      </c>
      <c r="AY22" s="42"/>
      <c r="AZ22" s="51" t="s">
        <v>65</v>
      </c>
      <c r="BA22" s="51"/>
      <c r="BC22" s="15"/>
      <c r="BD22" s="15"/>
      <c r="BE22" s="15"/>
      <c r="BF22" s="15"/>
      <c r="BG22" s="15"/>
      <c r="BH22" s="15"/>
      <c r="BI22" s="15"/>
      <c r="BJ22" s="16"/>
      <c r="BK22" s="16"/>
      <c r="BL22" s="3"/>
      <c r="BM22" s="10"/>
      <c r="BP22" s="9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Q22" s="16"/>
      <c r="CR22" s="16"/>
      <c r="CS22" s="3"/>
      <c r="CT22" s="10"/>
    </row>
    <row r="23" spans="2:98" ht="14.25" customHeight="1">
      <c r="B23" s="9"/>
      <c r="D23" s="15"/>
      <c r="E23" s="28" t="s">
        <v>38</v>
      </c>
      <c r="F23" s="28"/>
      <c r="G23" s="21" t="s">
        <v>12</v>
      </c>
      <c r="H23" s="28">
        <f>ROUND((H20*0.9+H21*0.3)/H19,2)</f>
        <v>0.9</v>
      </c>
      <c r="I23" s="2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0"/>
      <c r="AI23" s="9"/>
      <c r="AJ23" s="15"/>
      <c r="AK23" s="42"/>
      <c r="AL23" s="42"/>
      <c r="AM23" s="46"/>
      <c r="AN23" s="51"/>
      <c r="AO23" s="51"/>
      <c r="AP23" s="51"/>
      <c r="AQ23" s="51"/>
      <c r="AR23" s="51"/>
      <c r="AS23" s="51"/>
      <c r="AT23" s="51"/>
      <c r="AU23" s="51"/>
      <c r="AV23" s="51"/>
      <c r="AW23" s="29"/>
      <c r="AX23" s="42"/>
      <c r="AY23" s="42"/>
      <c r="AZ23" s="51"/>
      <c r="BA23" s="51"/>
      <c r="BC23" s="15"/>
      <c r="BD23" s="15"/>
      <c r="BE23" s="15"/>
      <c r="BF23" s="15"/>
      <c r="BG23" s="15"/>
      <c r="BH23" s="15"/>
      <c r="BI23" s="15"/>
      <c r="BJ23" s="16"/>
      <c r="BK23" s="16"/>
      <c r="BL23" s="3"/>
      <c r="BM23" s="10"/>
      <c r="BP23" s="9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Q23" s="16"/>
      <c r="CR23" s="16"/>
      <c r="CS23" s="3"/>
      <c r="CT23" s="10"/>
    </row>
    <row r="24" spans="2:98" ht="14.25" customHeight="1">
      <c r="B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0"/>
      <c r="AI24" s="9"/>
      <c r="AJ24" s="15"/>
      <c r="AK24" s="15"/>
      <c r="AL24" s="15"/>
      <c r="AM24" s="15"/>
      <c r="AN24" s="15"/>
      <c r="AO24" s="15"/>
      <c r="AP24" s="15"/>
      <c r="AQ24" s="15"/>
      <c r="AR24" s="15"/>
      <c r="BJ24" s="16"/>
      <c r="BK24" s="16"/>
      <c r="BL24" s="3"/>
      <c r="BM24" s="10"/>
      <c r="BP24" s="9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Q24" s="16"/>
      <c r="CR24" s="16"/>
      <c r="CS24" s="3"/>
      <c r="CT24" s="10"/>
    </row>
    <row r="25" spans="2:98" ht="14.25" customHeight="1">
      <c r="B25" s="9"/>
      <c r="D25" s="15"/>
      <c r="E25" s="49" t="s">
        <v>51</v>
      </c>
      <c r="F25" s="49"/>
      <c r="G25" s="49"/>
      <c r="H25" s="49"/>
      <c r="I25" s="4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B25" s="3"/>
      <c r="AC25" s="3"/>
      <c r="AD25" s="15"/>
      <c r="AE25" s="15"/>
      <c r="AF25" s="10"/>
      <c r="AI25" s="9"/>
      <c r="AJ25" s="15"/>
      <c r="AK25" s="42" t="s">
        <v>66</v>
      </c>
      <c r="AL25" s="42"/>
      <c r="AM25" s="45" t="s">
        <v>12</v>
      </c>
      <c r="AN25" s="44">
        <f>AN19</f>
        <v>63</v>
      </c>
      <c r="AO25" s="44"/>
      <c r="AP25" s="44"/>
      <c r="AQ25" s="44"/>
      <c r="AR25" s="47" t="s">
        <v>12</v>
      </c>
      <c r="AS25" s="42">
        <f>ROUND(AN19/(60*AX22),1)</f>
        <v>0.4</v>
      </c>
      <c r="AT25" s="42"/>
      <c r="AU25" s="51" t="s">
        <v>64</v>
      </c>
      <c r="AV25" s="51"/>
      <c r="BJ25" s="16"/>
      <c r="BK25" s="16"/>
      <c r="BL25" s="3"/>
      <c r="BM25" s="10"/>
      <c r="BP25" s="9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Q25" s="16"/>
      <c r="CR25" s="16"/>
      <c r="CS25" s="3"/>
      <c r="CT25" s="10"/>
    </row>
    <row r="26" spans="2:98" ht="14.25" customHeight="1">
      <c r="B26" s="9"/>
      <c r="D26" s="15"/>
      <c r="E26" s="26" t="s">
        <v>50</v>
      </c>
      <c r="F26" s="26"/>
      <c r="G26" s="26"/>
      <c r="H26" s="26"/>
      <c r="Y26" s="3"/>
      <c r="Z26" s="3"/>
      <c r="AA26" s="3"/>
      <c r="AB26" s="3"/>
      <c r="AC26" s="3"/>
      <c r="AD26" s="15"/>
      <c r="AE26" s="15"/>
      <c r="AF26" s="10"/>
      <c r="AI26" s="9"/>
      <c r="AJ26" s="15"/>
      <c r="AK26" s="42"/>
      <c r="AL26" s="42"/>
      <c r="AM26" s="46"/>
      <c r="AN26" s="29" t="str">
        <f>"(60) * ("&amp;AX22&amp;")"</f>
        <v>(60) * (2.43)</v>
      </c>
      <c r="AO26" s="29"/>
      <c r="AP26" s="29"/>
      <c r="AQ26" s="29"/>
      <c r="AR26" s="29"/>
      <c r="AS26" s="42"/>
      <c r="AT26" s="42"/>
      <c r="AU26" s="51"/>
      <c r="AV26" s="51"/>
      <c r="BJ26" s="16"/>
      <c r="BK26" s="16"/>
      <c r="BL26" s="3"/>
      <c r="BM26" s="10"/>
      <c r="BP26" s="9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Q26" s="16"/>
      <c r="CR26" s="16"/>
      <c r="CS26" s="3"/>
      <c r="CT26" s="10"/>
    </row>
    <row r="27" spans="2:98" ht="14.25" customHeight="1">
      <c r="B27" s="9"/>
      <c r="D27" s="15"/>
      <c r="E27" s="42" t="s">
        <v>63</v>
      </c>
      <c r="F27" s="42"/>
      <c r="G27" s="45" t="s">
        <v>12</v>
      </c>
      <c r="H27" s="44" t="s">
        <v>52</v>
      </c>
      <c r="I27" s="44"/>
      <c r="J27" s="44"/>
      <c r="K27" s="44"/>
      <c r="L27" s="44"/>
      <c r="M27" s="44"/>
      <c r="N27" s="44"/>
      <c r="O27" s="23"/>
      <c r="P27" s="23"/>
      <c r="X27" s="23"/>
      <c r="AB27" s="3"/>
      <c r="AC27" s="3"/>
      <c r="AD27" s="15"/>
      <c r="AE27" s="15"/>
      <c r="AF27" s="10"/>
      <c r="AI27" s="9"/>
      <c r="AJ27" s="15"/>
      <c r="AK27" s="15"/>
      <c r="AL27" s="15"/>
      <c r="AM27" s="15"/>
      <c r="AN27" s="15"/>
      <c r="AO27" s="15"/>
      <c r="AP27" s="15"/>
      <c r="AQ27" s="15"/>
      <c r="AR27" s="15"/>
      <c r="BJ27" s="16"/>
      <c r="BK27" s="16"/>
      <c r="BL27" s="3"/>
      <c r="BM27" s="10"/>
      <c r="BP27" s="9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Q27" s="16"/>
      <c r="CR27" s="16"/>
      <c r="CS27" s="3"/>
      <c r="CT27" s="10"/>
    </row>
    <row r="28" spans="2:98" ht="14.25" customHeight="1">
      <c r="B28" s="9"/>
      <c r="D28" s="15"/>
      <c r="E28" s="42"/>
      <c r="F28" s="42"/>
      <c r="G28" s="46"/>
      <c r="H28" s="39" t="s">
        <v>53</v>
      </c>
      <c r="I28" s="39"/>
      <c r="J28" s="39"/>
      <c r="K28" s="39"/>
      <c r="L28" s="39"/>
      <c r="M28" s="39"/>
      <c r="N28" s="39"/>
      <c r="O28" s="23"/>
      <c r="P28" s="23"/>
      <c r="X28" s="23"/>
      <c r="AB28" s="3"/>
      <c r="AC28" s="3"/>
      <c r="AD28" s="15"/>
      <c r="AE28" s="15"/>
      <c r="AF28" s="10"/>
      <c r="AI28" s="9"/>
      <c r="AJ28" s="15"/>
      <c r="AK28" s="26" t="s">
        <v>74</v>
      </c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J28" s="16"/>
      <c r="BK28" s="16"/>
      <c r="BL28" s="3"/>
      <c r="BM28" s="10"/>
      <c r="BP28" s="9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Q28" s="16"/>
      <c r="CR28" s="16"/>
      <c r="CS28" s="3"/>
      <c r="CT28" s="10"/>
    </row>
    <row r="29" spans="2:98" ht="14.25" customHeight="1">
      <c r="B29" s="9"/>
      <c r="D29" s="15"/>
      <c r="Y29" s="3"/>
      <c r="Z29" s="3"/>
      <c r="AA29" s="3"/>
      <c r="AB29" s="3"/>
      <c r="AC29" s="3"/>
      <c r="AD29" s="15"/>
      <c r="AE29" s="15"/>
      <c r="AF29" s="10"/>
      <c r="AI29" s="9"/>
      <c r="AJ29" s="15"/>
      <c r="AK29" s="28" t="s">
        <v>60</v>
      </c>
      <c r="AL29" s="28"/>
      <c r="AM29" s="21" t="s">
        <v>12</v>
      </c>
      <c r="AN29" s="48">
        <v>0.619</v>
      </c>
      <c r="AO29" s="48"/>
      <c r="AR29" s="25" t="s">
        <v>67</v>
      </c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16"/>
      <c r="BE29" s="16"/>
      <c r="BF29" s="16"/>
      <c r="BJ29" s="16"/>
      <c r="BK29" s="16"/>
      <c r="BL29" s="3"/>
      <c r="BM29" s="10"/>
      <c r="BP29" s="9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Q29" s="16"/>
      <c r="CR29" s="16"/>
      <c r="CS29" s="3"/>
      <c r="CT29" s="10"/>
    </row>
    <row r="30" spans="2:98" ht="14.25" customHeight="1">
      <c r="B30" s="9"/>
      <c r="D30" s="15"/>
      <c r="E30" s="42" t="s">
        <v>16</v>
      </c>
      <c r="F30" s="42"/>
      <c r="G30" s="42"/>
      <c r="H30" s="42" t="s">
        <v>56</v>
      </c>
      <c r="I30" s="42"/>
      <c r="J30" s="21" t="s">
        <v>12</v>
      </c>
      <c r="K30" s="51" t="s">
        <v>48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3"/>
      <c r="AC30" s="3"/>
      <c r="AD30" s="15"/>
      <c r="AE30" s="15"/>
      <c r="AF30" s="10"/>
      <c r="AI30" s="9"/>
      <c r="AJ30" s="15"/>
      <c r="AK30" s="28" t="s">
        <v>46</v>
      </c>
      <c r="AL30" s="28"/>
      <c r="AM30" s="21" t="s">
        <v>12</v>
      </c>
      <c r="AN30" s="28">
        <v>275</v>
      </c>
      <c r="AO30" s="28"/>
      <c r="AP30" s="18" t="s">
        <v>18</v>
      </c>
      <c r="AX30" s="15"/>
      <c r="AY30" s="15"/>
      <c r="AZ30" s="15"/>
      <c r="BA30" s="15"/>
      <c r="BB30" s="15"/>
      <c r="BC30" s="15"/>
      <c r="BD30" s="15"/>
      <c r="BE30" s="15"/>
      <c r="BF30" s="15"/>
      <c r="BJ30" s="16"/>
      <c r="BK30" s="16"/>
      <c r="BL30" s="3"/>
      <c r="BM30" s="10"/>
      <c r="BP30" s="9"/>
      <c r="BQ30" s="16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Q30" s="16"/>
      <c r="CR30" s="16"/>
      <c r="CS30" s="3"/>
      <c r="CT30" s="10"/>
    </row>
    <row r="31" spans="2:98" ht="14.25" customHeight="1">
      <c r="B31" s="9"/>
      <c r="D31" s="15"/>
      <c r="E31" s="3"/>
      <c r="F31" s="3"/>
      <c r="G31" s="3"/>
      <c r="H31" s="42" t="s">
        <v>19</v>
      </c>
      <c r="I31" s="42"/>
      <c r="J31" s="21" t="s">
        <v>12</v>
      </c>
      <c r="K31" s="26" t="s">
        <v>54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"/>
      <c r="AC31" s="3"/>
      <c r="AD31" s="15"/>
      <c r="AE31" s="15"/>
      <c r="AF31" s="10"/>
      <c r="AI31" s="9"/>
      <c r="AJ31" s="15"/>
      <c r="AK31" s="28" t="s">
        <v>57</v>
      </c>
      <c r="AL31" s="28"/>
      <c r="AM31" s="21" t="s">
        <v>12</v>
      </c>
      <c r="AN31" s="28">
        <v>0.32</v>
      </c>
      <c r="AO31" s="28"/>
      <c r="AP31" s="19" t="s">
        <v>62</v>
      </c>
      <c r="AX31" s="15"/>
      <c r="AY31" s="15"/>
      <c r="AZ31" s="15"/>
      <c r="BA31" s="15"/>
      <c r="BB31" s="15"/>
      <c r="BC31" s="15"/>
      <c r="BD31" s="15"/>
      <c r="BE31" s="15"/>
      <c r="BF31" s="15"/>
      <c r="BJ31" s="16"/>
      <c r="BK31" s="16"/>
      <c r="BL31" s="3"/>
      <c r="BM31" s="10"/>
      <c r="BP31" s="9"/>
      <c r="BQ31" s="16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Q31" s="16"/>
      <c r="CR31" s="16"/>
      <c r="CS31" s="3"/>
      <c r="CT31" s="10"/>
    </row>
    <row r="32" spans="2:98" ht="14.25" customHeight="1">
      <c r="B32" s="9"/>
      <c r="D32" s="15"/>
      <c r="E32" s="3"/>
      <c r="F32" s="3"/>
      <c r="G32" s="3"/>
      <c r="H32" s="42" t="s">
        <v>46</v>
      </c>
      <c r="I32" s="42"/>
      <c r="J32" s="21" t="s">
        <v>12</v>
      </c>
      <c r="K32" s="51" t="s">
        <v>58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3"/>
      <c r="AC32" s="3"/>
      <c r="AD32" s="15"/>
      <c r="AE32" s="15"/>
      <c r="AF32" s="10"/>
      <c r="AI32" s="9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J32" s="16"/>
      <c r="BK32" s="16"/>
      <c r="BL32" s="3"/>
      <c r="BM32" s="10"/>
      <c r="BP32" s="9"/>
      <c r="BQ32" s="16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Q32" s="16"/>
      <c r="CR32" s="16"/>
      <c r="CS32" s="3"/>
      <c r="CT32" s="10"/>
    </row>
    <row r="33" spans="2:98" ht="14.25" customHeight="1">
      <c r="B33" s="9"/>
      <c r="D33" s="15"/>
      <c r="E33" s="3"/>
      <c r="F33" s="3"/>
      <c r="G33" s="3"/>
      <c r="H33" s="42" t="s">
        <v>57</v>
      </c>
      <c r="I33" s="42"/>
      <c r="J33" s="21" t="s">
        <v>12</v>
      </c>
      <c r="K33" s="51" t="s">
        <v>44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3"/>
      <c r="AC33" s="3"/>
      <c r="AD33" s="15"/>
      <c r="AE33" s="15"/>
      <c r="AF33" s="10"/>
      <c r="AI33" s="9"/>
      <c r="AJ33" s="15"/>
      <c r="AK33" s="42" t="s">
        <v>59</v>
      </c>
      <c r="AL33" s="42"/>
      <c r="AM33" s="45" t="s">
        <v>12</v>
      </c>
      <c r="AN33" s="51" t="str">
        <f>"(3.28) * ("&amp;AN29&amp;") * ("&amp;AN31&amp;")^0.5"</f>
        <v>(3.28) * (0.619) * (0.32)^0.5</v>
      </c>
      <c r="AO33" s="51"/>
      <c r="AP33" s="51"/>
      <c r="AQ33" s="51"/>
      <c r="AR33" s="51"/>
      <c r="AS33" s="51"/>
      <c r="AT33" s="51"/>
      <c r="AU33" s="51"/>
      <c r="AV33" s="51"/>
      <c r="AW33" s="47" t="s">
        <v>12</v>
      </c>
      <c r="AX33" s="42">
        <f>ROUND(3.28*AN29*(AN31)^(0.5),2)</f>
        <v>1.15</v>
      </c>
      <c r="AY33" s="42"/>
      <c r="AZ33" s="51" t="s">
        <v>65</v>
      </c>
      <c r="BA33" s="51"/>
      <c r="BC33" s="15"/>
      <c r="BD33" s="15"/>
      <c r="BE33" s="15"/>
      <c r="BF33" s="15"/>
      <c r="BJ33" s="16"/>
      <c r="BK33" s="16"/>
      <c r="BL33" s="3"/>
      <c r="BM33" s="10"/>
      <c r="BP33" s="9"/>
      <c r="BQ33" s="16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Q33" s="16"/>
      <c r="CR33" s="16"/>
      <c r="CS33" s="3"/>
      <c r="CT33" s="10"/>
    </row>
    <row r="34" spans="2:98" ht="14.25" customHeight="1">
      <c r="B34" s="9"/>
      <c r="D34" s="1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"/>
      <c r="W34" s="3"/>
      <c r="X34" s="3"/>
      <c r="Y34" s="3"/>
      <c r="Z34" s="3"/>
      <c r="AA34" s="3"/>
      <c r="AB34" s="3"/>
      <c r="AC34" s="3"/>
      <c r="AD34" s="15"/>
      <c r="AE34" s="15"/>
      <c r="AF34" s="10"/>
      <c r="AI34" s="9"/>
      <c r="AJ34" s="16"/>
      <c r="AK34" s="42"/>
      <c r="AL34" s="42"/>
      <c r="AM34" s="46"/>
      <c r="AN34" s="51"/>
      <c r="AO34" s="51"/>
      <c r="AP34" s="51"/>
      <c r="AQ34" s="51"/>
      <c r="AR34" s="51"/>
      <c r="AS34" s="51"/>
      <c r="AT34" s="51"/>
      <c r="AU34" s="51"/>
      <c r="AV34" s="51"/>
      <c r="AW34" s="29"/>
      <c r="AX34" s="42"/>
      <c r="AY34" s="42"/>
      <c r="AZ34" s="51"/>
      <c r="BA34" s="51"/>
      <c r="BC34" s="15"/>
      <c r="BD34" s="15"/>
      <c r="BE34" s="15"/>
      <c r="BF34" s="15"/>
      <c r="BJ34" s="16"/>
      <c r="BK34" s="16"/>
      <c r="BL34" s="3"/>
      <c r="BM34" s="10"/>
      <c r="BP34" s="9"/>
      <c r="BQ34" s="16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Q34" s="16"/>
      <c r="CR34" s="16"/>
      <c r="CS34" s="3"/>
      <c r="CT34" s="10"/>
    </row>
    <row r="35" spans="2:98" ht="14.25" customHeight="1">
      <c r="B35" s="9"/>
      <c r="D35" s="15"/>
      <c r="E35" s="49" t="s">
        <v>39</v>
      </c>
      <c r="F35" s="49"/>
      <c r="G35" s="49"/>
      <c r="H35" s="49"/>
      <c r="I35" s="49"/>
      <c r="J35" s="49"/>
      <c r="K35" s="49"/>
      <c r="L35" s="49"/>
      <c r="M35" s="49"/>
      <c r="N35" s="22"/>
      <c r="O35" s="22"/>
      <c r="AE35" s="15"/>
      <c r="AF35" s="10"/>
      <c r="AI35" s="9"/>
      <c r="AJ35" s="16"/>
      <c r="AK35" s="15"/>
      <c r="AL35" s="15"/>
      <c r="AM35" s="15"/>
      <c r="AN35" s="15"/>
      <c r="AO35" s="15"/>
      <c r="AP35" s="15"/>
      <c r="AQ35" s="15"/>
      <c r="AR35" s="15"/>
      <c r="BJ35" s="16"/>
      <c r="BK35" s="16"/>
      <c r="BL35" s="3"/>
      <c r="BM35" s="10"/>
      <c r="BP35" s="9"/>
      <c r="BQ35" s="16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Q35" s="16"/>
      <c r="CR35" s="16"/>
      <c r="CS35" s="3"/>
      <c r="CT35" s="10"/>
    </row>
    <row r="36" spans="2:98" ht="14.25" customHeight="1">
      <c r="B36" s="9"/>
      <c r="D36" s="15"/>
      <c r="E36" s="3" t="s">
        <v>40</v>
      </c>
      <c r="F36" s="3"/>
      <c r="G36" s="3"/>
      <c r="H36" s="3"/>
      <c r="I36" s="3"/>
      <c r="J36" s="3"/>
      <c r="K36" s="3"/>
      <c r="L36" s="3"/>
      <c r="M36" s="3"/>
      <c r="N36" s="22"/>
      <c r="O36" s="22"/>
      <c r="AE36" s="15"/>
      <c r="AF36" s="10"/>
      <c r="AI36" s="9"/>
      <c r="AJ36" s="16"/>
      <c r="AK36" s="42" t="s">
        <v>66</v>
      </c>
      <c r="AL36" s="42"/>
      <c r="AM36" s="45" t="s">
        <v>12</v>
      </c>
      <c r="AN36" s="44">
        <f>AN30</f>
        <v>275</v>
      </c>
      <c r="AO36" s="44"/>
      <c r="AP36" s="44"/>
      <c r="AQ36" s="44"/>
      <c r="AR36" s="47" t="s">
        <v>12</v>
      </c>
      <c r="AS36" s="42">
        <f>ROUND(AN30/(60*AX33),1)</f>
        <v>4</v>
      </c>
      <c r="AT36" s="42"/>
      <c r="AU36" s="51" t="s">
        <v>64</v>
      </c>
      <c r="AV36" s="51"/>
      <c r="BJ36" s="16"/>
      <c r="BK36" s="16"/>
      <c r="BL36" s="3"/>
      <c r="BM36" s="10"/>
      <c r="BP36" s="9"/>
      <c r="BQ36" s="16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6"/>
      <c r="CO36" s="16"/>
      <c r="CP36" s="16"/>
      <c r="CQ36" s="16"/>
      <c r="CR36" s="16"/>
      <c r="CS36" s="3"/>
      <c r="CT36" s="10"/>
    </row>
    <row r="37" spans="2:98" ht="14.25" customHeight="1">
      <c r="B37" s="9"/>
      <c r="D37" s="15"/>
      <c r="E37" s="42" t="s">
        <v>59</v>
      </c>
      <c r="F37" s="42"/>
      <c r="G37" s="45" t="s">
        <v>12</v>
      </c>
      <c r="H37" s="51" t="s">
        <v>41</v>
      </c>
      <c r="I37" s="51"/>
      <c r="J37" s="51"/>
      <c r="K37" s="51"/>
      <c r="L37" s="51"/>
      <c r="M37" s="51"/>
      <c r="AE37" s="15"/>
      <c r="AF37" s="10"/>
      <c r="AI37" s="9"/>
      <c r="AJ37" s="16"/>
      <c r="AK37" s="42"/>
      <c r="AL37" s="42"/>
      <c r="AM37" s="46"/>
      <c r="AN37" s="29" t="str">
        <f>"(60) * ("&amp;AX33&amp;")"</f>
        <v>(60) * (1.15)</v>
      </c>
      <c r="AO37" s="29"/>
      <c r="AP37" s="29"/>
      <c r="AQ37" s="29"/>
      <c r="AR37" s="29"/>
      <c r="AS37" s="42"/>
      <c r="AT37" s="42"/>
      <c r="AU37" s="51"/>
      <c r="AV37" s="51"/>
      <c r="BJ37" s="16"/>
      <c r="BK37" s="16"/>
      <c r="BL37" s="3"/>
      <c r="BM37" s="10"/>
      <c r="BP37" s="9"/>
      <c r="BQ37" s="16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6"/>
      <c r="CO37" s="16"/>
      <c r="CP37" s="16"/>
      <c r="CQ37" s="16"/>
      <c r="CR37" s="16"/>
      <c r="CS37" s="3"/>
      <c r="CT37" s="10"/>
    </row>
    <row r="38" spans="2:98" ht="14.25" customHeight="1">
      <c r="B38" s="9"/>
      <c r="D38" s="15"/>
      <c r="E38" s="42"/>
      <c r="F38" s="42"/>
      <c r="G38" s="46"/>
      <c r="H38" s="51"/>
      <c r="I38" s="51"/>
      <c r="J38" s="51"/>
      <c r="K38" s="51"/>
      <c r="L38" s="51"/>
      <c r="M38" s="51"/>
      <c r="AE38" s="15"/>
      <c r="AF38" s="10"/>
      <c r="AI38" s="9"/>
      <c r="AJ38" s="16"/>
      <c r="AK38" s="16"/>
      <c r="AL38" s="16"/>
      <c r="AM38" s="16"/>
      <c r="AN38" s="16"/>
      <c r="AO38" s="16"/>
      <c r="AP38" s="16"/>
      <c r="AQ38" s="16"/>
      <c r="AR38" s="16"/>
      <c r="BJ38" s="16"/>
      <c r="BK38" s="16"/>
      <c r="BL38" s="3"/>
      <c r="BM38" s="10"/>
      <c r="BP38" s="9"/>
      <c r="BQ38" s="16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6"/>
      <c r="CO38" s="16"/>
      <c r="CP38" s="16"/>
      <c r="CQ38" s="16"/>
      <c r="CR38" s="16"/>
      <c r="CS38" s="3"/>
      <c r="CT38" s="10"/>
    </row>
    <row r="39" spans="2:98" ht="14.25" customHeight="1">
      <c r="B39" s="9"/>
      <c r="D39" s="15"/>
      <c r="E39" s="3"/>
      <c r="F39" s="3"/>
      <c r="G39" s="3"/>
      <c r="H39" s="3"/>
      <c r="I39" s="3"/>
      <c r="J39" s="3"/>
      <c r="K39" s="3"/>
      <c r="L39" s="3"/>
      <c r="M39" s="3"/>
      <c r="N39" s="22"/>
      <c r="O39" s="22"/>
      <c r="P39" s="22"/>
      <c r="Q39" s="22"/>
      <c r="R39" s="22"/>
      <c r="S39" s="22"/>
      <c r="T39" s="22"/>
      <c r="U39" s="22"/>
      <c r="V39" s="3"/>
      <c r="W39" s="3"/>
      <c r="X39" s="3"/>
      <c r="Y39" s="3"/>
      <c r="Z39" s="3"/>
      <c r="AA39" s="3"/>
      <c r="AB39" s="3"/>
      <c r="AC39" s="3"/>
      <c r="AD39" s="15"/>
      <c r="AE39" s="15"/>
      <c r="AF39" s="10"/>
      <c r="AI39" s="9"/>
      <c r="AJ39" s="16"/>
      <c r="AK39" s="42" t="s">
        <v>68</v>
      </c>
      <c r="AL39" s="42"/>
      <c r="AM39" s="21" t="s">
        <v>12</v>
      </c>
      <c r="AN39" s="53" t="str">
        <f>""&amp;AX14&amp;" + "&amp;AS25&amp;" + "&amp;AS36&amp;" + "&amp;AS47&amp;""</f>
        <v>7.5 + 0.4 + 4 + </v>
      </c>
      <c r="AO39" s="53"/>
      <c r="AP39" s="53"/>
      <c r="AQ39" s="53"/>
      <c r="AR39" s="53"/>
      <c r="AS39" s="53"/>
      <c r="AT39" s="53"/>
      <c r="AU39" s="21" t="s">
        <v>12</v>
      </c>
      <c r="AV39" s="54">
        <f>AX14+AS25+AS36</f>
        <v>11.9</v>
      </c>
      <c r="AW39" s="55"/>
      <c r="AX39" s="40" t="s">
        <v>64</v>
      </c>
      <c r="AY39" s="40"/>
      <c r="AZ39" s="24"/>
      <c r="BA39" s="24"/>
      <c r="BB39" s="24"/>
      <c r="BC39" s="24"/>
      <c r="BJ39" s="16"/>
      <c r="BK39" s="16"/>
      <c r="BL39" s="3"/>
      <c r="BM39" s="10"/>
      <c r="BP39" s="9"/>
      <c r="BQ39" s="16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6"/>
      <c r="CO39" s="16"/>
      <c r="CP39" s="16"/>
      <c r="CQ39" s="16"/>
      <c r="CR39" s="16"/>
      <c r="CS39" s="3"/>
      <c r="CT39" s="10"/>
    </row>
    <row r="40" spans="2:98" ht="14.25" customHeight="1">
      <c r="B40" s="9"/>
      <c r="D40" s="15"/>
      <c r="E40" s="42" t="s">
        <v>16</v>
      </c>
      <c r="F40" s="42"/>
      <c r="G40" s="42"/>
      <c r="H40" s="42" t="s">
        <v>59</v>
      </c>
      <c r="I40" s="42"/>
      <c r="J40" s="21" t="s">
        <v>12</v>
      </c>
      <c r="K40" s="52" t="s">
        <v>42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3"/>
      <c r="AC40" s="3"/>
      <c r="AD40" s="15"/>
      <c r="AE40" s="15"/>
      <c r="AF40" s="10"/>
      <c r="AI40" s="9"/>
      <c r="AJ40" s="1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16"/>
      <c r="BE40" s="16"/>
      <c r="BF40" s="16"/>
      <c r="BG40" s="16"/>
      <c r="BH40" s="16"/>
      <c r="BI40" s="16"/>
      <c r="BJ40" s="16"/>
      <c r="BK40" s="16"/>
      <c r="BL40" s="3"/>
      <c r="BM40" s="10"/>
      <c r="BP40" s="9"/>
      <c r="BQ40" s="16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6"/>
      <c r="CO40" s="16"/>
      <c r="CP40" s="16"/>
      <c r="CQ40" s="16"/>
      <c r="CR40" s="16"/>
      <c r="CS40" s="3"/>
      <c r="CT40" s="10"/>
    </row>
    <row r="41" spans="2:98" ht="14.25" customHeight="1">
      <c r="B41" s="9"/>
      <c r="D41" s="15"/>
      <c r="E41" s="3"/>
      <c r="F41" s="3"/>
      <c r="G41" s="3"/>
      <c r="H41" s="42" t="s">
        <v>60</v>
      </c>
      <c r="I41" s="42"/>
      <c r="J41" s="21" t="s">
        <v>12</v>
      </c>
      <c r="K41" s="52" t="s">
        <v>43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5"/>
      <c r="AC41" s="15"/>
      <c r="AD41" s="15"/>
      <c r="AE41" s="15"/>
      <c r="AF41" s="10"/>
      <c r="AI41" s="9"/>
      <c r="AJ41" s="16"/>
      <c r="AK41" s="28" t="s">
        <v>14</v>
      </c>
      <c r="AL41" s="28"/>
      <c r="AM41" s="21" t="s">
        <v>12</v>
      </c>
      <c r="AN41" s="28">
        <v>1.68</v>
      </c>
      <c r="AO41" s="28"/>
      <c r="AP41" s="26" t="s">
        <v>69</v>
      </c>
      <c r="AQ41" s="26"/>
      <c r="AR41" s="15"/>
      <c r="AS41" s="30" t="str">
        <f>"(L&amp;D, Vol. 2, Figure 1115-3, using tc of "&amp;ROUND(AV39,0)&amp;" min)"</f>
        <v>(L&amp;D, Vol. 2, Figure 1115-3, using tc of 12 min)</v>
      </c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"/>
      <c r="BM41" s="10"/>
      <c r="BP41" s="9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O41" s="3"/>
      <c r="CP41" s="3"/>
      <c r="CQ41" s="3"/>
      <c r="CR41" s="3"/>
      <c r="CS41" s="3"/>
      <c r="CT41" s="10"/>
    </row>
    <row r="42" spans="2:98" ht="14.25" customHeight="1">
      <c r="B42" s="9"/>
      <c r="D42" s="15"/>
      <c r="E42" s="22"/>
      <c r="F42" s="22"/>
      <c r="G42" s="22"/>
      <c r="H42" s="42" t="s">
        <v>57</v>
      </c>
      <c r="I42" s="42"/>
      <c r="J42" s="21" t="s">
        <v>12</v>
      </c>
      <c r="K42" s="52" t="s">
        <v>44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3"/>
      <c r="AC42" s="3"/>
      <c r="AD42" s="15"/>
      <c r="AE42" s="15"/>
      <c r="AF42" s="10"/>
      <c r="AI42" s="9"/>
      <c r="AJ42" s="16"/>
      <c r="BL42" s="3"/>
      <c r="BM42" s="10"/>
      <c r="BP42" s="9"/>
      <c r="CT42" s="10"/>
    </row>
    <row r="43" spans="2:98" ht="14.25" customHeight="1">
      <c r="B43" s="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0"/>
      <c r="AI43" s="9"/>
      <c r="AJ43" s="16"/>
      <c r="AK43" s="15"/>
      <c r="AL43" s="28" t="s">
        <v>30</v>
      </c>
      <c r="AM43" s="28"/>
      <c r="AN43" s="21" t="s">
        <v>12</v>
      </c>
      <c r="AO43" s="26" t="str">
        <f>"("&amp;H23&amp;") * ("&amp;AN41&amp;") * ("&amp;H19&amp;")"</f>
        <v>(0.9) * (1.68) * (0.57)</v>
      </c>
      <c r="AP43" s="26"/>
      <c r="AQ43" s="26"/>
      <c r="AR43" s="26"/>
      <c r="AS43" s="26"/>
      <c r="AT43" s="26"/>
      <c r="AU43" s="26"/>
      <c r="AV43" s="21" t="s">
        <v>12</v>
      </c>
      <c r="AW43" s="28">
        <f>ROUND(H23*AN41*H19,2)</f>
        <v>0.86</v>
      </c>
      <c r="AX43" s="28"/>
      <c r="AY43" s="26" t="s">
        <v>17</v>
      </c>
      <c r="AZ43" s="26"/>
      <c r="BA43" s="15"/>
      <c r="BB43" s="15"/>
      <c r="BC43" s="15"/>
      <c r="BD43" s="15"/>
      <c r="BE43" s="15"/>
      <c r="BF43" s="15"/>
      <c r="BG43" s="15"/>
      <c r="BH43" s="15"/>
      <c r="BI43" s="15"/>
      <c r="BJ43" s="16"/>
      <c r="BK43" s="16"/>
      <c r="BL43" s="3"/>
      <c r="BM43" s="10"/>
      <c r="BP43" s="9"/>
      <c r="CT43" s="10"/>
    </row>
    <row r="44" spans="2:98" ht="14.25" customHeight="1">
      <c r="B44" s="9"/>
      <c r="D44" s="15"/>
      <c r="E44" s="3" t="s">
        <v>45</v>
      </c>
      <c r="F44" s="3"/>
      <c r="G44" s="3"/>
      <c r="H44" s="3"/>
      <c r="I44" s="3"/>
      <c r="J44" s="3"/>
      <c r="K44" s="3"/>
      <c r="L44" s="3"/>
      <c r="M44" s="3"/>
      <c r="AC44" s="15"/>
      <c r="AD44" s="15"/>
      <c r="AE44" s="15"/>
      <c r="AF44" s="10"/>
      <c r="AI44" s="9"/>
      <c r="AJ44" s="1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16"/>
      <c r="BF44" s="16"/>
      <c r="BG44" s="16"/>
      <c r="BH44" s="16"/>
      <c r="BI44" s="16"/>
      <c r="BJ44" s="16"/>
      <c r="BK44" s="16"/>
      <c r="BL44" s="3"/>
      <c r="BM44" s="10"/>
      <c r="BP44" s="9"/>
      <c r="CT44" s="10"/>
    </row>
    <row r="45" spans="2:98" ht="14.25" customHeight="1">
      <c r="B45" s="9"/>
      <c r="D45" s="15"/>
      <c r="E45" s="42" t="s">
        <v>55</v>
      </c>
      <c r="F45" s="42"/>
      <c r="G45" s="42"/>
      <c r="H45" s="45" t="s">
        <v>12</v>
      </c>
      <c r="I45" s="44" t="s">
        <v>46</v>
      </c>
      <c r="J45" s="44"/>
      <c r="K45" s="44"/>
      <c r="L45" s="44"/>
      <c r="M45" s="3"/>
      <c r="AC45" s="15"/>
      <c r="AD45" s="15"/>
      <c r="AE45" s="15"/>
      <c r="AF45" s="10"/>
      <c r="AI45" s="9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H45" s="3"/>
      <c r="BI45" s="3"/>
      <c r="BJ45" s="3"/>
      <c r="BK45" s="3"/>
      <c r="BL45" s="3"/>
      <c r="BM45" s="10"/>
      <c r="BP45" s="9"/>
      <c r="CT45" s="10"/>
    </row>
    <row r="46" spans="2:98" ht="14.25" customHeight="1">
      <c r="B46" s="9"/>
      <c r="D46" s="15"/>
      <c r="E46" s="42"/>
      <c r="F46" s="42"/>
      <c r="G46" s="42"/>
      <c r="H46" s="46"/>
      <c r="I46" s="29" t="s">
        <v>47</v>
      </c>
      <c r="J46" s="29"/>
      <c r="K46" s="29"/>
      <c r="L46" s="29"/>
      <c r="M46" s="3"/>
      <c r="AC46" s="15"/>
      <c r="AD46" s="15"/>
      <c r="AE46" s="15"/>
      <c r="AF46" s="10"/>
      <c r="AI46" s="9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H46" s="3"/>
      <c r="BI46" s="3"/>
      <c r="BJ46" s="3"/>
      <c r="BK46" s="3"/>
      <c r="BL46" s="3"/>
      <c r="BM46" s="10"/>
      <c r="BP46" s="9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O46" s="3"/>
      <c r="CP46" s="3"/>
      <c r="CQ46" s="3"/>
      <c r="CR46" s="3"/>
      <c r="CS46" s="3"/>
      <c r="CT46" s="10"/>
    </row>
    <row r="47" spans="2:98" ht="14.25" customHeight="1">
      <c r="B47" s="9"/>
      <c r="D47" s="15"/>
      <c r="E47" s="3"/>
      <c r="F47" s="3"/>
      <c r="G47" s="3"/>
      <c r="H47" s="3"/>
      <c r="I47" s="3"/>
      <c r="J47" s="3"/>
      <c r="K47" s="3"/>
      <c r="L47" s="3"/>
      <c r="M47" s="3"/>
      <c r="N47" s="3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0"/>
      <c r="AI47" s="9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H47" s="3"/>
      <c r="BI47" s="3"/>
      <c r="BJ47" s="3"/>
      <c r="BK47" s="3"/>
      <c r="BL47" s="3"/>
      <c r="BM47" s="10"/>
      <c r="BP47" s="9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O47" s="3"/>
      <c r="CP47" s="3"/>
      <c r="CQ47" s="3"/>
      <c r="CR47" s="3"/>
      <c r="CS47" s="3"/>
      <c r="CT47" s="10"/>
    </row>
    <row r="48" spans="2:98" ht="14.25" customHeight="1">
      <c r="B48" s="9"/>
      <c r="D48" s="15"/>
      <c r="E48" s="42" t="s">
        <v>16</v>
      </c>
      <c r="F48" s="42"/>
      <c r="G48" s="42"/>
      <c r="H48" s="42" t="s">
        <v>55</v>
      </c>
      <c r="I48" s="42"/>
      <c r="J48" s="42"/>
      <c r="K48" s="21" t="s">
        <v>12</v>
      </c>
      <c r="L48" s="30" t="s">
        <v>48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15"/>
      <c r="AD48" s="15"/>
      <c r="AE48" s="15"/>
      <c r="AF48" s="10"/>
      <c r="AI48" s="9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H48" s="3"/>
      <c r="BI48" s="3"/>
      <c r="BJ48" s="3"/>
      <c r="BK48" s="3"/>
      <c r="BL48" s="3"/>
      <c r="BM48" s="10"/>
      <c r="BP48" s="9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O48" s="3"/>
      <c r="CP48" s="3"/>
      <c r="CQ48" s="3"/>
      <c r="CR48" s="3"/>
      <c r="CS48" s="3"/>
      <c r="CT48" s="10"/>
    </row>
    <row r="49" spans="2:98" ht="14.25" customHeight="1">
      <c r="B49" s="9"/>
      <c r="D49" s="15"/>
      <c r="E49" s="3"/>
      <c r="F49" s="3"/>
      <c r="G49" s="3"/>
      <c r="I49" s="42" t="s">
        <v>46</v>
      </c>
      <c r="J49" s="42"/>
      <c r="K49" s="21" t="s">
        <v>12</v>
      </c>
      <c r="L49" s="30" t="s">
        <v>49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15"/>
      <c r="AD49" s="15"/>
      <c r="AE49" s="15"/>
      <c r="AF49" s="10"/>
      <c r="AI49" s="9"/>
      <c r="BH49" s="3"/>
      <c r="BI49" s="3"/>
      <c r="BJ49" s="3"/>
      <c r="BK49" s="3"/>
      <c r="BL49" s="3"/>
      <c r="BM49" s="10"/>
      <c r="BP49" s="9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O49" s="3"/>
      <c r="CP49" s="3"/>
      <c r="CQ49" s="3"/>
      <c r="CR49" s="3"/>
      <c r="CS49" s="3"/>
      <c r="CT49" s="10"/>
    </row>
    <row r="50" spans="2:98" ht="14.25" customHeight="1">
      <c r="B50" s="9"/>
      <c r="D50" s="15"/>
      <c r="E50" s="3"/>
      <c r="F50" s="3"/>
      <c r="G50" s="3"/>
      <c r="I50" s="42" t="s">
        <v>59</v>
      </c>
      <c r="J50" s="42"/>
      <c r="K50" s="21" t="s">
        <v>12</v>
      </c>
      <c r="L50" s="30" t="s">
        <v>42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15"/>
      <c r="AD50" s="15"/>
      <c r="AE50" s="15"/>
      <c r="AF50" s="10"/>
      <c r="AI50" s="9"/>
      <c r="BH50" s="3"/>
      <c r="BI50" s="3"/>
      <c r="BJ50" s="3"/>
      <c r="BK50" s="3"/>
      <c r="BL50" s="3"/>
      <c r="BM50" s="10"/>
      <c r="BP50" s="9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O50" s="3"/>
      <c r="CP50" s="3"/>
      <c r="CQ50" s="3"/>
      <c r="CR50" s="3"/>
      <c r="CS50" s="3"/>
      <c r="CT50" s="10"/>
    </row>
    <row r="51" spans="2:98" ht="14.25" customHeight="1">
      <c r="B51" s="9"/>
      <c r="AE51" s="3"/>
      <c r="AF51" s="10"/>
      <c r="AI51" s="9"/>
      <c r="BH51" s="3"/>
      <c r="BI51" s="3"/>
      <c r="BJ51" s="3"/>
      <c r="BK51" s="3"/>
      <c r="BL51" s="3"/>
      <c r="BM51" s="10"/>
      <c r="BP51" s="9"/>
      <c r="CO51" s="3"/>
      <c r="CP51" s="3"/>
      <c r="CQ51" s="3"/>
      <c r="CR51" s="3"/>
      <c r="CS51" s="3"/>
      <c r="CT51" s="10"/>
    </row>
    <row r="52" spans="2:98" ht="14.25" customHeight="1" thickBot="1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3"/>
      <c r="AI52" s="11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3"/>
      <c r="BP52" s="11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3"/>
    </row>
    <row r="53" spans="1:99" ht="14.25" customHeight="1">
      <c r="A53" s="29" t="s">
        <v>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"/>
      <c r="AH53" s="29" t="s">
        <v>10</v>
      </c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"/>
      <c r="BO53" s="29" t="s">
        <v>10</v>
      </c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"/>
    </row>
  </sheetData>
  <sheetProtection/>
  <mergeCells count="208">
    <mergeCell ref="AX39:AY39"/>
    <mergeCell ref="BW1:CU1"/>
    <mergeCell ref="BW2:BZ2"/>
    <mergeCell ref="CA2:CI2"/>
    <mergeCell ref="CJ2:CL2"/>
    <mergeCell ref="CM2:CU2"/>
    <mergeCell ref="I49:J49"/>
    <mergeCell ref="I50:J50"/>
    <mergeCell ref="E45:G46"/>
    <mergeCell ref="H48:J48"/>
    <mergeCell ref="AS36:AT37"/>
    <mergeCell ref="AU36:AV37"/>
    <mergeCell ref="AN37:AQ37"/>
    <mergeCell ref="AK39:AL39"/>
    <mergeCell ref="AN39:AT39"/>
    <mergeCell ref="AV39:AW39"/>
    <mergeCell ref="AW33:AW34"/>
    <mergeCell ref="AX33:AY34"/>
    <mergeCell ref="AZ33:BA34"/>
    <mergeCell ref="AK36:AL37"/>
    <mergeCell ref="AM36:AM37"/>
    <mergeCell ref="AN36:AQ36"/>
    <mergeCell ref="AR36:AR37"/>
    <mergeCell ref="K32:AA32"/>
    <mergeCell ref="K30:AA30"/>
    <mergeCell ref="K31:AA31"/>
    <mergeCell ref="K33:AA33"/>
    <mergeCell ref="AK31:AL31"/>
    <mergeCell ref="AN31:AO31"/>
    <mergeCell ref="AK33:AL34"/>
    <mergeCell ref="AM33:AM34"/>
    <mergeCell ref="AN33:AV34"/>
    <mergeCell ref="L49:AB49"/>
    <mergeCell ref="L50:AB50"/>
    <mergeCell ref="AN25:AQ25"/>
    <mergeCell ref="AR25:AR26"/>
    <mergeCell ref="AN26:AQ26"/>
    <mergeCell ref="AK25:AL26"/>
    <mergeCell ref="AM25:AM26"/>
    <mergeCell ref="AK29:AL29"/>
    <mergeCell ref="AN29:AO29"/>
    <mergeCell ref="AK30:AL30"/>
    <mergeCell ref="E48:G48"/>
    <mergeCell ref="AZ14:BA15"/>
    <mergeCell ref="AW22:AW23"/>
    <mergeCell ref="AX22:AY23"/>
    <mergeCell ref="AZ22:BA23"/>
    <mergeCell ref="AK22:AL23"/>
    <mergeCell ref="AM22:AM23"/>
    <mergeCell ref="AN22:AV23"/>
    <mergeCell ref="H45:H46"/>
    <mergeCell ref="L48:AB48"/>
    <mergeCell ref="E40:G40"/>
    <mergeCell ref="H40:I40"/>
    <mergeCell ref="H41:I41"/>
    <mergeCell ref="H42:I42"/>
    <mergeCell ref="I45:L45"/>
    <mergeCell ref="I46:L46"/>
    <mergeCell ref="K40:AA40"/>
    <mergeCell ref="K41:AA41"/>
    <mergeCell ref="K42:AA42"/>
    <mergeCell ref="AX14:AY15"/>
    <mergeCell ref="AK20:AL20"/>
    <mergeCell ref="AN20:AO20"/>
    <mergeCell ref="E37:F38"/>
    <mergeCell ref="H37:M38"/>
    <mergeCell ref="AS25:AT26"/>
    <mergeCell ref="AU25:AV26"/>
    <mergeCell ref="AN30:AO30"/>
    <mergeCell ref="AK28:AV28"/>
    <mergeCell ref="AR29:BC29"/>
    <mergeCell ref="AN19:AO19"/>
    <mergeCell ref="E25:I25"/>
    <mergeCell ref="E26:H26"/>
    <mergeCell ref="H30:I30"/>
    <mergeCell ref="H31:I31"/>
    <mergeCell ref="E35:M35"/>
    <mergeCell ref="E21:F21"/>
    <mergeCell ref="H21:I21"/>
    <mergeCell ref="J21:K21"/>
    <mergeCell ref="M21:AE21"/>
    <mergeCell ref="AK17:BA17"/>
    <mergeCell ref="H28:N28"/>
    <mergeCell ref="E30:G30"/>
    <mergeCell ref="AM14:AM15"/>
    <mergeCell ref="AN14:AV14"/>
    <mergeCell ref="AN15:AV15"/>
    <mergeCell ref="AW14:AW15"/>
    <mergeCell ref="AK18:AL18"/>
    <mergeCell ref="AN18:AO18"/>
    <mergeCell ref="AK19:AL19"/>
    <mergeCell ref="BI3:BK3"/>
    <mergeCell ref="AH53:BM53"/>
    <mergeCell ref="H32:I32"/>
    <mergeCell ref="H33:I33"/>
    <mergeCell ref="E27:F28"/>
    <mergeCell ref="H27:N27"/>
    <mergeCell ref="G37:G38"/>
    <mergeCell ref="G27:G28"/>
    <mergeCell ref="AK10:AL10"/>
    <mergeCell ref="AK11:AL11"/>
    <mergeCell ref="AP4:AS4"/>
    <mergeCell ref="AT4:BN4"/>
    <mergeCell ref="AP5:AT5"/>
    <mergeCell ref="AU5:AY5"/>
    <mergeCell ref="BC5:BE5"/>
    <mergeCell ref="BF5:BJ5"/>
    <mergeCell ref="AP1:BN1"/>
    <mergeCell ref="AP2:AS2"/>
    <mergeCell ref="AT2:BB2"/>
    <mergeCell ref="BC2:BE2"/>
    <mergeCell ref="BF2:BN2"/>
    <mergeCell ref="AP3:AS3"/>
    <mergeCell ref="AT3:BB3"/>
    <mergeCell ref="BL3:BN3"/>
    <mergeCell ref="BC3:BE3"/>
    <mergeCell ref="BF3:BH3"/>
    <mergeCell ref="E23:F23"/>
    <mergeCell ref="H23:I23"/>
    <mergeCell ref="BC6:BE6"/>
    <mergeCell ref="BF6:BJ6"/>
    <mergeCell ref="E19:F19"/>
    <mergeCell ref="H19:I19"/>
    <mergeCell ref="J19:K19"/>
    <mergeCell ref="M19:AE19"/>
    <mergeCell ref="AN11:AO11"/>
    <mergeCell ref="AN12:AO12"/>
    <mergeCell ref="AU6:AY6"/>
    <mergeCell ref="I10:J10"/>
    <mergeCell ref="C12:J12"/>
    <mergeCell ref="G10:H10"/>
    <mergeCell ref="D13:E13"/>
    <mergeCell ref="G13:H13"/>
    <mergeCell ref="AK9:AW9"/>
    <mergeCell ref="AN10:AO10"/>
    <mergeCell ref="I14:J14"/>
    <mergeCell ref="D16:Q16"/>
    <mergeCell ref="E17:F17"/>
    <mergeCell ref="D10:E10"/>
    <mergeCell ref="AK12:AL12"/>
    <mergeCell ref="AK14:AL15"/>
    <mergeCell ref="L13:AD13"/>
    <mergeCell ref="D14:E14"/>
    <mergeCell ref="I5:M5"/>
    <mergeCell ref="C9:J9"/>
    <mergeCell ref="E20:F20"/>
    <mergeCell ref="H20:I20"/>
    <mergeCell ref="J20:K20"/>
    <mergeCell ref="M20:AE20"/>
    <mergeCell ref="A53:AF53"/>
    <mergeCell ref="V5:X5"/>
    <mergeCell ref="V6:X6"/>
    <mergeCell ref="M2:U2"/>
    <mergeCell ref="M3:U3"/>
    <mergeCell ref="M4:AG4"/>
    <mergeCell ref="Y3:AA3"/>
    <mergeCell ref="Y2:AG2"/>
    <mergeCell ref="H17:L17"/>
    <mergeCell ref="N5:R5"/>
    <mergeCell ref="AW43:AX43"/>
    <mergeCell ref="AY43:AZ43"/>
    <mergeCell ref="BQ9:CJ9"/>
    <mergeCell ref="I1:AG1"/>
    <mergeCell ref="I2:L2"/>
    <mergeCell ref="V2:X2"/>
    <mergeCell ref="I3:L3"/>
    <mergeCell ref="V3:X3"/>
    <mergeCell ref="AB3:AD3"/>
    <mergeCell ref="AE3:AG3"/>
    <mergeCell ref="G14:H14"/>
    <mergeCell ref="BW3:BZ3"/>
    <mergeCell ref="CA3:CI3"/>
    <mergeCell ref="CJ3:CL3"/>
    <mergeCell ref="CM3:CO3"/>
    <mergeCell ref="CP3:CR3"/>
    <mergeCell ref="I4:L4"/>
    <mergeCell ref="N6:R6"/>
    <mergeCell ref="Y5:AC5"/>
    <mergeCell ref="Y6:AC6"/>
    <mergeCell ref="BT12:CJ12"/>
    <mergeCell ref="CS3:CU3"/>
    <mergeCell ref="CM6:CQ6"/>
    <mergeCell ref="BW4:BZ4"/>
    <mergeCell ref="CA4:CU4"/>
    <mergeCell ref="BW5:CA5"/>
    <mergeCell ref="CB5:CF5"/>
    <mergeCell ref="CJ5:CL5"/>
    <mergeCell ref="CM5:CQ5"/>
    <mergeCell ref="AO43:AU43"/>
    <mergeCell ref="BT16:CJ16"/>
    <mergeCell ref="BR16:BS16"/>
    <mergeCell ref="BR14:BS14"/>
    <mergeCell ref="BT14:CJ14"/>
    <mergeCell ref="CB6:CF6"/>
    <mergeCell ref="CJ6:CL6"/>
    <mergeCell ref="BR12:BS12"/>
    <mergeCell ref="BR11:CA11"/>
    <mergeCell ref="BR13:BS13"/>
    <mergeCell ref="AR18:BC18"/>
    <mergeCell ref="BT13:CJ13"/>
    <mergeCell ref="BR15:BS15"/>
    <mergeCell ref="BT15:CJ15"/>
    <mergeCell ref="BO53:CT53"/>
    <mergeCell ref="AK41:AL41"/>
    <mergeCell ref="AN41:AO41"/>
    <mergeCell ref="AP41:AQ41"/>
    <mergeCell ref="AS41:BK41"/>
    <mergeCell ref="AL43:AM43"/>
  </mergeCells>
  <printOptions horizontalCentered="1"/>
  <pageMargins left="0.5" right="0.5" top="0.25" bottom="0.25" header="0.5" footer="0.5"/>
  <pageSetup horizontalDpi="600" verticalDpi="600" orientation="portrait" r:id="rId2"/>
  <colBreaks count="2" manualBreakCount="2">
    <brk id="33" max="53" man="1"/>
    <brk id="66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WDA&amp;E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P. Carpenter, P.E., S.I.</dc:creator>
  <cp:keywords/>
  <dc:description/>
  <cp:lastModifiedBy>Dustin Gohs</cp:lastModifiedBy>
  <cp:lastPrinted>2019-04-23T18:51:51Z</cp:lastPrinted>
  <dcterms:created xsi:type="dcterms:W3CDTF">2001-01-22T14:22:12Z</dcterms:created>
  <dcterms:modified xsi:type="dcterms:W3CDTF">2019-04-24T17:34:20Z</dcterms:modified>
  <cp:category/>
  <cp:version/>
  <cp:contentType/>
  <cp:contentStatus/>
</cp:coreProperties>
</file>