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IK\TR\PIKTR0026_Germany\99204\structures\WALL_003\spreadsheets\"/>
    </mc:Choice>
  </mc:AlternateContent>
  <bookViews>
    <workbookView xWindow="0" yWindow="0" windowWidth="29010" windowHeight="142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48" i="1" l="1"/>
  <c r="B71" i="1" s="1"/>
  <c r="B112" i="1"/>
  <c r="B106" i="1"/>
  <c r="B91" i="1"/>
  <c r="B92" i="1" s="1"/>
  <c r="B87" i="1"/>
  <c r="B63" i="1"/>
  <c r="B59" i="1"/>
  <c r="D36" i="1"/>
  <c r="B43" i="1" l="1"/>
  <c r="B69" i="1"/>
  <c r="B45" i="1"/>
  <c r="B47" i="1"/>
  <c r="B70" i="1" s="1"/>
  <c r="B22" i="1" l="1"/>
  <c r="B24" i="1" s="1"/>
  <c r="B26" i="1" s="1"/>
  <c r="B31" i="1" s="1"/>
  <c r="B50" i="1"/>
  <c r="B51" i="1" s="1"/>
  <c r="B53" i="1" s="1"/>
  <c r="B62" i="1"/>
  <c r="B86" i="1"/>
  <c r="B33" i="1" l="1"/>
  <c r="B30" i="1"/>
  <c r="B29" i="1"/>
  <c r="B32" i="1"/>
  <c r="B88" i="1"/>
  <c r="B90" i="1"/>
  <c r="B64" i="1"/>
  <c r="B66" i="1" s="1"/>
  <c r="B73" i="1" s="1"/>
  <c r="B74" i="1" s="1"/>
  <c r="B76" i="1" s="1"/>
  <c r="B78" i="1" s="1"/>
  <c r="F36" i="1" s="1"/>
  <c r="B119" i="1" l="1"/>
  <c r="D119" i="1" s="1"/>
  <c r="B93" i="1"/>
  <c r="D93" i="1" s="1"/>
  <c r="B96" i="1"/>
  <c r="B97" i="1" s="1"/>
  <c r="B94" i="1"/>
  <c r="D94" i="1" s="1"/>
  <c r="B115" i="1"/>
  <c r="B116" i="1" s="1"/>
  <c r="B118" i="1" s="1"/>
  <c r="D118" i="1" s="1"/>
  <c r="B98" i="1" l="1"/>
  <c r="B100" i="1" s="1"/>
  <c r="D100" i="1" s="1"/>
</calcChain>
</file>

<file path=xl/sharedStrings.xml><?xml version="1.0" encoding="utf-8"?>
<sst xmlns="http://schemas.openxmlformats.org/spreadsheetml/2006/main" count="123" uniqueCount="82">
  <si>
    <t xml:space="preserve">Φ = </t>
  </si>
  <si>
    <t xml:space="preserve">DESIGN MOMENT = </t>
  </si>
  <si>
    <t>KIP-FT/FT</t>
  </si>
  <si>
    <t xml:space="preserve">fy = </t>
  </si>
  <si>
    <t>KSI</t>
  </si>
  <si>
    <t xml:space="preserve">fc' = </t>
  </si>
  <si>
    <t xml:space="preserve">WALL THICKNESS = </t>
  </si>
  <si>
    <t>FT</t>
  </si>
  <si>
    <t xml:space="preserve">BAR DIAMETER = </t>
  </si>
  <si>
    <t>IN</t>
  </si>
  <si>
    <t xml:space="preserve">d = </t>
  </si>
  <si>
    <t xml:space="preserve">b = </t>
  </si>
  <si>
    <t xml:space="preserve">k = </t>
  </si>
  <si>
    <t xml:space="preserve">ρ = </t>
  </si>
  <si>
    <t xml:space="preserve">REQUIRED As = </t>
  </si>
  <si>
    <r>
      <t>IN</t>
    </r>
    <r>
      <rPr>
        <sz val="11"/>
        <color theme="1"/>
        <rFont val="Calibri"/>
        <family val="2"/>
      </rPr>
      <t>²</t>
    </r>
  </si>
  <si>
    <t>BAR</t>
  </si>
  <si>
    <t>SPACING</t>
  </si>
  <si>
    <t>#6</t>
  </si>
  <si>
    <t>#7</t>
  </si>
  <si>
    <t>#8</t>
  </si>
  <si>
    <t>#9</t>
  </si>
  <si>
    <t>#10</t>
  </si>
  <si>
    <t>BAR #</t>
  </si>
  <si>
    <t>AREA</t>
  </si>
  <si>
    <t>CHECK</t>
  </si>
  <si>
    <t xml:space="preserve">USE </t>
  </si>
  <si>
    <t>USER SELECT!!</t>
  </si>
  <si>
    <t>MINIMUM FLEXURAL REINFORCING STEEL</t>
  </si>
  <si>
    <t>AASHTO 5.7.3.3.2</t>
  </si>
  <si>
    <t xml:space="preserve">1.33(DESIGN MOMENT)= </t>
  </si>
  <si>
    <t>in</t>
  </si>
  <si>
    <t xml:space="preserve">As = </t>
  </si>
  <si>
    <r>
      <t>in</t>
    </r>
    <r>
      <rPr>
        <sz val="11"/>
        <color theme="1"/>
        <rFont val="Calibri"/>
        <family val="2"/>
      </rPr>
      <t>²</t>
    </r>
  </si>
  <si>
    <r>
      <t>M</t>
    </r>
    <r>
      <rPr>
        <sz val="8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 xml:space="preserve"> = </t>
    </r>
    <r>
      <rPr>
        <sz val="11"/>
        <color theme="1"/>
        <rFont val="Calibri"/>
        <family val="2"/>
      </rPr>
      <t>ɣ</t>
    </r>
    <r>
      <rPr>
        <sz val="8"/>
        <color theme="1"/>
        <rFont val="Calibri"/>
        <family val="2"/>
      </rPr>
      <t>3</t>
    </r>
    <r>
      <rPr>
        <sz val="11"/>
        <color theme="1"/>
        <rFont val="Calibri"/>
        <family val="2"/>
      </rPr>
      <t>[(ɣ</t>
    </r>
    <r>
      <rPr>
        <sz val="8"/>
        <color theme="1"/>
        <rFont val="Calibri"/>
        <family val="2"/>
      </rPr>
      <t>1</t>
    </r>
    <r>
      <rPr>
        <sz val="11"/>
        <color theme="1"/>
        <rFont val="Calibri"/>
        <family val="2"/>
      </rPr>
      <t>f</t>
    </r>
    <r>
      <rPr>
        <sz val="8"/>
        <color theme="1"/>
        <rFont val="Calibri"/>
        <family val="2"/>
      </rPr>
      <t>r</t>
    </r>
    <r>
      <rPr>
        <sz val="11"/>
        <color theme="1"/>
        <rFont val="Calibri"/>
        <family val="2"/>
      </rPr>
      <t xml:space="preserve"> + ɣ</t>
    </r>
    <r>
      <rPr>
        <sz val="8"/>
        <color theme="1"/>
        <rFont val="Calibri"/>
        <family val="2"/>
      </rPr>
      <t>2</t>
    </r>
    <r>
      <rPr>
        <sz val="11"/>
        <color theme="1"/>
        <rFont val="Calibri"/>
        <family val="2"/>
      </rPr>
      <t>f</t>
    </r>
    <r>
      <rPr>
        <sz val="8"/>
        <color theme="1"/>
        <rFont val="Calibri"/>
        <family val="2"/>
      </rPr>
      <t>cpe</t>
    </r>
    <r>
      <rPr>
        <sz val="11"/>
        <color theme="1"/>
        <rFont val="Calibri"/>
        <family val="2"/>
      </rPr>
      <t>)S</t>
    </r>
    <r>
      <rPr>
        <sz val="8"/>
        <color theme="1"/>
        <rFont val="Calibri"/>
        <family val="2"/>
      </rPr>
      <t>c</t>
    </r>
    <r>
      <rPr>
        <sz val="11"/>
        <color theme="1"/>
        <rFont val="Calibri"/>
        <family val="2"/>
      </rPr>
      <t xml:space="preserve"> - M</t>
    </r>
    <r>
      <rPr>
        <sz val="8"/>
        <color theme="1"/>
        <rFont val="Calibri"/>
        <family val="2"/>
      </rPr>
      <t>dnc</t>
    </r>
    <r>
      <rPr>
        <sz val="11"/>
        <color theme="1"/>
        <rFont val="Calibri"/>
        <family val="2"/>
      </rPr>
      <t>(S</t>
    </r>
    <r>
      <rPr>
        <sz val="8"/>
        <color theme="1"/>
        <rFont val="Calibri"/>
        <family val="2"/>
      </rPr>
      <t>c</t>
    </r>
    <r>
      <rPr>
        <sz val="11"/>
        <color theme="1"/>
        <rFont val="Calibri"/>
        <family val="2"/>
      </rPr>
      <t>/S</t>
    </r>
    <r>
      <rPr>
        <sz val="8"/>
        <color theme="1"/>
        <rFont val="Calibri"/>
        <family val="2"/>
      </rPr>
      <t>nc</t>
    </r>
    <r>
      <rPr>
        <sz val="11"/>
        <color theme="1"/>
        <rFont val="Calibri"/>
        <family val="2"/>
      </rPr>
      <t xml:space="preserve"> - 1)]</t>
    </r>
  </si>
  <si>
    <r>
      <t>ɣ</t>
    </r>
    <r>
      <rPr>
        <sz val="8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</t>
    </r>
  </si>
  <si>
    <r>
      <t>ɣ</t>
    </r>
    <r>
      <rPr>
        <sz val="8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</t>
    </r>
  </si>
  <si>
    <r>
      <t>f</t>
    </r>
    <r>
      <rPr>
        <sz val="8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</t>
    </r>
  </si>
  <si>
    <r>
      <t>ɣ</t>
    </r>
    <r>
      <rPr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</t>
    </r>
  </si>
  <si>
    <r>
      <t>f</t>
    </r>
    <r>
      <rPr>
        <sz val="8"/>
        <color theme="1"/>
        <rFont val="Calibri"/>
        <family val="2"/>
        <scheme val="minor"/>
      </rPr>
      <t>cpe</t>
    </r>
    <r>
      <rPr>
        <sz val="11"/>
        <color theme="1"/>
        <rFont val="Calibri"/>
        <family val="2"/>
        <scheme val="minor"/>
      </rPr>
      <t xml:space="preserve"> = </t>
    </r>
  </si>
  <si>
    <r>
      <t>S</t>
    </r>
    <r>
      <rPr>
        <sz val="8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= </t>
    </r>
  </si>
  <si>
    <r>
      <t>M</t>
    </r>
    <r>
      <rPr>
        <sz val="8"/>
        <color theme="1"/>
        <rFont val="Calibri"/>
        <family val="2"/>
        <scheme val="minor"/>
      </rPr>
      <t>dnc</t>
    </r>
    <r>
      <rPr>
        <sz val="11"/>
        <color theme="1"/>
        <rFont val="Calibri"/>
        <family val="2"/>
        <scheme val="minor"/>
      </rPr>
      <t xml:space="preserve"> = </t>
    </r>
  </si>
  <si>
    <r>
      <t>S</t>
    </r>
    <r>
      <rPr>
        <sz val="8"/>
        <color theme="1"/>
        <rFont val="Calibri"/>
        <family val="2"/>
        <scheme val="minor"/>
      </rPr>
      <t>nc</t>
    </r>
    <r>
      <rPr>
        <sz val="11"/>
        <color theme="1"/>
        <rFont val="Calibri"/>
        <family val="2"/>
        <scheme val="minor"/>
      </rPr>
      <t xml:space="preserve"> = </t>
    </r>
  </si>
  <si>
    <r>
      <t>M</t>
    </r>
    <r>
      <rPr>
        <sz val="8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 xml:space="preserve"> = </t>
    </r>
  </si>
  <si>
    <t>KIP</t>
  </si>
  <si>
    <t xml:space="preserve">bar diameter = </t>
  </si>
  <si>
    <t xml:space="preserve">k =  </t>
  </si>
  <si>
    <t xml:space="preserve">minimum As = </t>
  </si>
  <si>
    <t>CRACK CONTROL SPACING</t>
  </si>
  <si>
    <r>
      <t xml:space="preserve">s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700</t>
    </r>
    <r>
      <rPr>
        <sz val="11"/>
        <color theme="1"/>
        <rFont val="Calibri"/>
        <family val="2"/>
      </rPr>
      <t>ɣ/(β</t>
    </r>
    <r>
      <rPr>
        <sz val="8"/>
        <color theme="1"/>
        <rFont val="Calibri"/>
        <family val="2"/>
      </rPr>
      <t>s</t>
    </r>
    <r>
      <rPr>
        <sz val="11"/>
        <color theme="1"/>
        <rFont val="Calibri"/>
        <family val="2"/>
      </rPr>
      <t>f</t>
    </r>
    <r>
      <rPr>
        <sz val="8"/>
        <color theme="1"/>
        <rFont val="Calibri"/>
        <family val="2"/>
      </rPr>
      <t>ss</t>
    </r>
    <r>
      <rPr>
        <sz val="11"/>
        <color theme="1"/>
        <rFont val="Calibri"/>
        <family val="2"/>
      </rPr>
      <t>)-2d</t>
    </r>
    <r>
      <rPr>
        <sz val="8"/>
        <color theme="1"/>
        <rFont val="Calibri"/>
        <family val="2"/>
      </rPr>
      <t>c</t>
    </r>
  </si>
  <si>
    <t>5.7.3.4-1</t>
  </si>
  <si>
    <t xml:space="preserve">ɣ = </t>
  </si>
  <si>
    <r>
      <t>β = 1+d</t>
    </r>
    <r>
      <rPr>
        <sz val="8"/>
        <color theme="1"/>
        <rFont val="Calibri"/>
        <family val="2"/>
      </rPr>
      <t>c</t>
    </r>
    <r>
      <rPr>
        <sz val="11"/>
        <color theme="1"/>
        <rFont val="Calibri"/>
        <family val="2"/>
      </rPr>
      <t>/(0.7(h-d</t>
    </r>
    <r>
      <rPr>
        <sz val="8"/>
        <color theme="1"/>
        <rFont val="Calibri"/>
        <family val="2"/>
      </rPr>
      <t>c</t>
    </r>
    <r>
      <rPr>
        <sz val="11"/>
        <color theme="1"/>
        <rFont val="Calibri"/>
        <family val="2"/>
      </rPr>
      <t>))</t>
    </r>
  </si>
  <si>
    <r>
      <t>d</t>
    </r>
    <r>
      <rPr>
        <sz val="8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= </t>
    </r>
  </si>
  <si>
    <t xml:space="preserve">h = </t>
  </si>
  <si>
    <r>
      <t>β</t>
    </r>
    <r>
      <rPr>
        <sz val="8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= </t>
    </r>
  </si>
  <si>
    <t xml:space="preserve">a = </t>
  </si>
  <si>
    <t xml:space="preserve">c = </t>
  </si>
  <si>
    <r>
      <t>ε</t>
    </r>
    <r>
      <rPr>
        <sz val="8"/>
        <color theme="1"/>
        <rFont val="Calibri"/>
        <family val="2"/>
      </rPr>
      <t>s</t>
    </r>
    <r>
      <rPr>
        <sz val="11"/>
        <color theme="1"/>
        <rFont val="Calibri"/>
        <family val="2"/>
      </rPr>
      <t xml:space="preserve"> = </t>
    </r>
  </si>
  <si>
    <t xml:space="preserve">ΦMn = </t>
  </si>
  <si>
    <t>k-ft</t>
  </si>
  <si>
    <t>y =</t>
  </si>
  <si>
    <r>
      <t>I</t>
    </r>
    <r>
      <rPr>
        <sz val="8"/>
        <color theme="1"/>
        <rFont val="Calibri"/>
        <family val="2"/>
      </rPr>
      <t>cr</t>
    </r>
    <r>
      <rPr>
        <sz val="11"/>
        <color theme="1"/>
        <rFont val="Calibri"/>
        <family val="2"/>
      </rPr>
      <t xml:space="preserve"> = </t>
    </r>
  </si>
  <si>
    <r>
      <t>in</t>
    </r>
    <r>
      <rPr>
        <sz val="11"/>
        <color theme="1"/>
        <rFont val="Calibri"/>
        <family val="2"/>
      </rPr>
      <t>⁴</t>
    </r>
  </si>
  <si>
    <t xml:space="preserve">f = </t>
  </si>
  <si>
    <t>ksi</t>
  </si>
  <si>
    <t xml:space="preserve">s ≤  </t>
  </si>
  <si>
    <t>TEMP &amp; SHRINKAGE STEEL</t>
  </si>
  <si>
    <r>
      <t xml:space="preserve">As </t>
    </r>
    <r>
      <rPr>
        <sz val="11"/>
        <color theme="1"/>
        <rFont val="Calibri"/>
        <family val="2"/>
      </rPr>
      <t>≥ 1.3bh/(2(b+h)f</t>
    </r>
    <r>
      <rPr>
        <sz val="8"/>
        <color theme="1"/>
        <rFont val="Calibri"/>
        <family val="2"/>
      </rPr>
      <t>y</t>
    </r>
    <r>
      <rPr>
        <sz val="11"/>
        <color theme="1"/>
        <rFont val="Calibri"/>
        <family val="2"/>
      </rPr>
      <t>)</t>
    </r>
  </si>
  <si>
    <r>
      <t xml:space="preserve">0.11 </t>
    </r>
    <r>
      <rPr>
        <sz val="11"/>
        <color theme="1"/>
        <rFont val="Calibri"/>
        <family val="2"/>
      </rPr>
      <t>≤ As ≤ 0.60</t>
    </r>
  </si>
  <si>
    <r>
      <t>use #6 @ 12" = 0.44in</t>
    </r>
    <r>
      <rPr>
        <b/>
        <sz val="11"/>
        <color theme="1"/>
        <rFont val="Calibri"/>
        <family val="2"/>
      </rPr>
      <t>² each direction</t>
    </r>
  </si>
  <si>
    <t>SHEAR REINFORCEMENT</t>
  </si>
  <si>
    <t xml:space="preserve">Vu = </t>
  </si>
  <si>
    <r>
      <t>Vc = .0316</t>
    </r>
    <r>
      <rPr>
        <sz val="11"/>
        <color theme="1"/>
        <rFont val="Calibri"/>
        <family val="2"/>
      </rPr>
      <t>β(√</t>
    </r>
    <r>
      <rPr>
        <sz val="11"/>
        <color theme="1"/>
        <rFont val="Calibri"/>
        <family val="2"/>
        <scheme val="minor"/>
      </rPr>
      <t>f</t>
    </r>
    <r>
      <rPr>
        <sz val="8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')bd</t>
    </r>
  </si>
  <si>
    <r>
      <t>β = 4.8/(1+750ε</t>
    </r>
    <r>
      <rPr>
        <sz val="8"/>
        <color theme="1"/>
        <rFont val="Calibri"/>
        <family val="2"/>
      </rPr>
      <t>s</t>
    </r>
    <r>
      <rPr>
        <sz val="11"/>
        <color theme="1"/>
        <rFont val="Calibri"/>
        <family val="2"/>
      </rPr>
      <t>)</t>
    </r>
  </si>
  <si>
    <t xml:space="preserve">β = </t>
  </si>
  <si>
    <r>
      <rPr>
        <sz val="11"/>
        <color theme="1"/>
        <rFont val="Calibri"/>
        <family val="2"/>
      </rPr>
      <t>Φ</t>
    </r>
    <r>
      <rPr>
        <sz val="11"/>
        <color theme="1"/>
        <rFont val="Calibri"/>
        <family val="2"/>
        <scheme val="minor"/>
      </rPr>
      <t xml:space="preserve">Vc = </t>
    </r>
  </si>
  <si>
    <t>kips</t>
  </si>
  <si>
    <t xml:space="preserve">Vn = </t>
  </si>
  <si>
    <t>PIK-Germany Rd.</t>
  </si>
  <si>
    <t>Reinforced Concrete Lagging Design</t>
  </si>
  <si>
    <t>Wall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</si>
</sst>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/>
    <xf numFmtId="0" fontId="1" fillId="0" borderId="0" xfId="0" applyFont="1"/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2" fontId="0" fillId="5" borderId="1" xfId="0" applyNumberFormat="1" applyFont="1" applyFill="1" applyBorder="1" applyAlignment="1">
      <alignment horizontal="center"/>
    </xf>
    <xf numFmtId="0" fontId="7" fillId="0" borderId="0" xfId="0" applyFont="1"/>
    <xf numFmtId="2" fontId="1" fillId="0" borderId="1" xfId="0" applyNumberFormat="1" applyFont="1" applyBorder="1" applyAlignment="1">
      <alignment horizontal="center"/>
    </xf>
    <xf numFmtId="2" fontId="0" fillId="0" borderId="0" xfId="0" applyNumberFormat="1"/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workbookViewId="0">
      <selection activeCell="H26" sqref="H26"/>
    </sheetView>
  </sheetViews>
  <sheetFormatPr defaultRowHeight="15" x14ac:dyDescent="0.25"/>
  <cols>
    <col min="1" max="1" width="26.42578125" customWidth="1"/>
  </cols>
  <sheetData>
    <row r="1" spans="1:3" ht="18.75" x14ac:dyDescent="0.3">
      <c r="A1" s="30" t="s">
        <v>79</v>
      </c>
    </row>
    <row r="3" spans="1:3" x14ac:dyDescent="0.25">
      <c r="A3" t="s">
        <v>80</v>
      </c>
    </row>
    <row r="4" spans="1:3" x14ac:dyDescent="0.25">
      <c r="A4" t="s">
        <v>81</v>
      </c>
    </row>
    <row r="6" spans="1:3" x14ac:dyDescent="0.25">
      <c r="A6" s="1" t="s">
        <v>0</v>
      </c>
      <c r="B6" s="2">
        <v>0.9</v>
      </c>
    </row>
    <row r="7" spans="1:3" ht="15.75" thickBot="1" x14ac:dyDescent="0.3">
      <c r="A7" s="3"/>
      <c r="B7" s="2"/>
    </row>
    <row r="8" spans="1:3" ht="15.75" thickBot="1" x14ac:dyDescent="0.3">
      <c r="A8" s="3" t="s">
        <v>1</v>
      </c>
      <c r="B8" s="28">
        <v>8.6999999999999993</v>
      </c>
      <c r="C8" t="s">
        <v>2</v>
      </c>
    </row>
    <row r="9" spans="1:3" x14ac:dyDescent="0.25">
      <c r="A9" s="3"/>
      <c r="B9" s="2"/>
    </row>
    <row r="10" spans="1:3" x14ac:dyDescent="0.25">
      <c r="A10" s="3" t="s">
        <v>3</v>
      </c>
      <c r="B10" s="2">
        <v>60</v>
      </c>
      <c r="C10" t="s">
        <v>4</v>
      </c>
    </row>
    <row r="11" spans="1:3" x14ac:dyDescent="0.25">
      <c r="A11" s="3"/>
      <c r="B11" s="2"/>
    </row>
    <row r="12" spans="1:3" x14ac:dyDescent="0.25">
      <c r="A12" s="3" t="s">
        <v>5</v>
      </c>
      <c r="B12" s="2">
        <v>4</v>
      </c>
      <c r="C12" t="s">
        <v>4</v>
      </c>
    </row>
    <row r="13" spans="1:3" x14ac:dyDescent="0.25">
      <c r="A13" s="3"/>
      <c r="B13" s="2"/>
    </row>
    <row r="14" spans="1:3" x14ac:dyDescent="0.25">
      <c r="A14" s="1" t="s">
        <v>6</v>
      </c>
      <c r="B14" s="2">
        <v>0.66700000000000004</v>
      </c>
      <c r="C14" t="s">
        <v>7</v>
      </c>
    </row>
    <row r="15" spans="1:3" ht="15.75" thickBot="1" x14ac:dyDescent="0.3">
      <c r="A15" s="3"/>
      <c r="B15" s="2"/>
    </row>
    <row r="16" spans="1:3" ht="15.75" thickBot="1" x14ac:dyDescent="0.3">
      <c r="A16" s="3" t="s">
        <v>8</v>
      </c>
      <c r="B16" s="29">
        <v>0.625</v>
      </c>
      <c r="C16" t="s">
        <v>9</v>
      </c>
    </row>
    <row r="17" spans="1:4" x14ac:dyDescent="0.25">
      <c r="A17" s="3"/>
      <c r="B17" s="2"/>
    </row>
    <row r="18" spans="1:4" x14ac:dyDescent="0.25">
      <c r="A18" s="3" t="s">
        <v>10</v>
      </c>
      <c r="B18" s="2">
        <f>8-3-B16/2</f>
        <v>4.6875</v>
      </c>
      <c r="C18" t="s">
        <v>9</v>
      </c>
    </row>
    <row r="19" spans="1:4" x14ac:dyDescent="0.25">
      <c r="A19" s="3"/>
      <c r="B19" s="2"/>
    </row>
    <row r="20" spans="1:4" x14ac:dyDescent="0.25">
      <c r="A20" s="3" t="s">
        <v>11</v>
      </c>
      <c r="B20" s="2">
        <v>12</v>
      </c>
      <c r="C20" t="s">
        <v>9</v>
      </c>
    </row>
    <row r="21" spans="1:4" x14ac:dyDescent="0.25">
      <c r="A21" s="3"/>
      <c r="B21" s="2"/>
    </row>
    <row r="22" spans="1:4" x14ac:dyDescent="0.25">
      <c r="A22" s="3" t="s">
        <v>12</v>
      </c>
      <c r="B22" s="5">
        <f>B8*12/(B6*B18^2*B20)</f>
        <v>0.43994074074074069</v>
      </c>
    </row>
    <row r="23" spans="1:4" x14ac:dyDescent="0.25">
      <c r="A23" s="3"/>
      <c r="B23" s="2"/>
    </row>
    <row r="24" spans="1:4" x14ac:dyDescent="0.25">
      <c r="A24" s="3" t="s">
        <v>13</v>
      </c>
      <c r="B24" s="2">
        <f>(-B10+SQRT(B10^2-4*(-0.59*B10^2/B12)*(-B22)))/(2*-0.59*B10^2/B12)</f>
        <v>7.8821860648923547E-3</v>
      </c>
    </row>
    <row r="25" spans="1:4" ht="15.75" thickBot="1" x14ac:dyDescent="0.3">
      <c r="B25" s="2"/>
    </row>
    <row r="26" spans="1:4" ht="15.75" thickBot="1" x14ac:dyDescent="0.3">
      <c r="A26" s="3" t="s">
        <v>14</v>
      </c>
      <c r="B26" s="6">
        <f>B24*B20*B18</f>
        <v>0.44337296615019495</v>
      </c>
      <c r="C26" t="s">
        <v>15</v>
      </c>
    </row>
    <row r="28" spans="1:4" x14ac:dyDescent="0.25">
      <c r="A28" s="2" t="s">
        <v>16</v>
      </c>
      <c r="B28" s="2" t="s">
        <v>17</v>
      </c>
    </row>
    <row r="29" spans="1:4" x14ac:dyDescent="0.25">
      <c r="A29" s="2" t="s">
        <v>18</v>
      </c>
      <c r="B29" s="4">
        <f>0.44/B26*12</f>
        <v>11.908709829212665</v>
      </c>
      <c r="C29" t="s">
        <v>9</v>
      </c>
    </row>
    <row r="30" spans="1:4" x14ac:dyDescent="0.25">
      <c r="A30" s="2" t="s">
        <v>19</v>
      </c>
      <c r="B30" s="4">
        <f>0.6/B26*12</f>
        <v>16.239149767108177</v>
      </c>
      <c r="C30" t="s">
        <v>9</v>
      </c>
    </row>
    <row r="31" spans="1:4" x14ac:dyDescent="0.25">
      <c r="A31" s="2" t="s">
        <v>20</v>
      </c>
      <c r="B31" s="4">
        <f>0.79/B26*12</f>
        <v>21.381547193359101</v>
      </c>
      <c r="C31" t="s">
        <v>9</v>
      </c>
      <c r="D31" s="2"/>
    </row>
    <row r="32" spans="1:4" x14ac:dyDescent="0.25">
      <c r="A32" s="7" t="s">
        <v>21</v>
      </c>
      <c r="B32" s="8">
        <f>1/B26*12</f>
        <v>27.065249611846962</v>
      </c>
      <c r="C32" s="9" t="s">
        <v>9</v>
      </c>
      <c r="D32" s="4"/>
    </row>
    <row r="33" spans="1:7" x14ac:dyDescent="0.25">
      <c r="A33" s="2" t="s">
        <v>22</v>
      </c>
      <c r="B33" s="4">
        <f>1.27/B26*12</f>
        <v>34.372867007045642</v>
      </c>
      <c r="C33" t="s">
        <v>9</v>
      </c>
    </row>
    <row r="34" spans="1:7" x14ac:dyDescent="0.25">
      <c r="A34" s="2"/>
      <c r="B34" s="4"/>
      <c r="F34" s="10"/>
      <c r="G34" s="10"/>
    </row>
    <row r="35" spans="1:7" ht="15.75" thickBot="1" x14ac:dyDescent="0.3">
      <c r="A35" s="2"/>
      <c r="B35" s="4" t="s">
        <v>23</v>
      </c>
      <c r="C35" s="2" t="s">
        <v>17</v>
      </c>
      <c r="D35" s="2" t="s">
        <v>24</v>
      </c>
      <c r="F35" s="11" t="s">
        <v>25</v>
      </c>
      <c r="G35" s="10"/>
    </row>
    <row r="36" spans="1:7" ht="15.75" thickBot="1" x14ac:dyDescent="0.3">
      <c r="A36" s="2" t="s">
        <v>26</v>
      </c>
      <c r="B36" s="12">
        <v>5</v>
      </c>
      <c r="C36" s="12">
        <v>6</v>
      </c>
      <c r="D36" s="13">
        <f>B16^2*PI()/4/(C36/12)</f>
        <v>0.6135923151542565</v>
      </c>
      <c r="E36" t="s">
        <v>15</v>
      </c>
      <c r="F36" s="14" t="str">
        <f>IF(AND(D36&gt;B26,D36&gt;B78),"OK","NO GOOD")</f>
        <v>OK</v>
      </c>
      <c r="G36" s="11"/>
    </row>
    <row r="37" spans="1:7" ht="15.75" thickBot="1" x14ac:dyDescent="0.3">
      <c r="B37" s="15" t="s">
        <v>27</v>
      </c>
      <c r="C37" s="16"/>
    </row>
    <row r="38" spans="1:7" x14ac:dyDescent="0.25">
      <c r="B38" s="11"/>
      <c r="C38" s="11"/>
    </row>
    <row r="39" spans="1:7" x14ac:dyDescent="0.25">
      <c r="A39" s="17" t="s">
        <v>28</v>
      </c>
    </row>
    <row r="40" spans="1:7" x14ac:dyDescent="0.25">
      <c r="A40" s="17"/>
    </row>
    <row r="41" spans="1:7" x14ac:dyDescent="0.25">
      <c r="A41" s="18" t="s">
        <v>29</v>
      </c>
    </row>
    <row r="42" spans="1:7" x14ac:dyDescent="0.25">
      <c r="B42" s="4"/>
    </row>
    <row r="43" spans="1:7" x14ac:dyDescent="0.25">
      <c r="A43" t="s">
        <v>30</v>
      </c>
      <c r="B43" s="19">
        <f>B8*1.33</f>
        <v>11.571</v>
      </c>
      <c r="C43" t="s">
        <v>2</v>
      </c>
    </row>
    <row r="44" spans="1:7" x14ac:dyDescent="0.25">
      <c r="B44" s="20"/>
    </row>
    <row r="45" spans="1:7" x14ac:dyDescent="0.25">
      <c r="A45" s="3" t="s">
        <v>8</v>
      </c>
      <c r="B45" s="2">
        <f>B16</f>
        <v>0.625</v>
      </c>
      <c r="C45" t="s">
        <v>31</v>
      </c>
    </row>
    <row r="46" spans="1:7" x14ac:dyDescent="0.25">
      <c r="A46" s="3"/>
      <c r="B46" s="2"/>
    </row>
    <row r="47" spans="1:7" x14ac:dyDescent="0.25">
      <c r="A47" s="3" t="s">
        <v>10</v>
      </c>
      <c r="B47" s="4">
        <f>B18</f>
        <v>4.6875</v>
      </c>
      <c r="C47" t="s">
        <v>31</v>
      </c>
    </row>
    <row r="48" spans="1:7" x14ac:dyDescent="0.25">
      <c r="A48" s="3" t="s">
        <v>11</v>
      </c>
      <c r="B48" s="4">
        <f>B20</f>
        <v>12</v>
      </c>
      <c r="C48" t="s">
        <v>31</v>
      </c>
    </row>
    <row r="49" spans="1:3" x14ac:dyDescent="0.25">
      <c r="A49" s="3"/>
      <c r="B49" s="4"/>
    </row>
    <row r="50" spans="1:3" x14ac:dyDescent="0.25">
      <c r="A50" s="3" t="s">
        <v>12</v>
      </c>
      <c r="B50" s="5">
        <f>B43*12/(B48*B47^2)</f>
        <v>0.52660906666666674</v>
      </c>
    </row>
    <row r="51" spans="1:3" x14ac:dyDescent="0.25">
      <c r="A51" s="3" t="s">
        <v>13</v>
      </c>
      <c r="B51" s="21">
        <f>(-B10+SQRT(B10^2-4*(-0.59*B10^2/B12)*(-B50)))/(2*-0.59*B10^2/B12)</f>
        <v>9.5908858338109616E-3</v>
      </c>
    </row>
    <row r="52" spans="1:3" x14ac:dyDescent="0.25">
      <c r="A52" s="3"/>
      <c r="B52" s="4"/>
    </row>
    <row r="53" spans="1:3" x14ac:dyDescent="0.25">
      <c r="A53" s="3" t="s">
        <v>32</v>
      </c>
      <c r="B53" s="19">
        <f>B47*B48*B51</f>
        <v>0.53948732815186662</v>
      </c>
      <c r="C53" t="s">
        <v>33</v>
      </c>
    </row>
    <row r="55" spans="1:3" x14ac:dyDescent="0.25">
      <c r="A55" s="22" t="s">
        <v>34</v>
      </c>
    </row>
    <row r="57" spans="1:3" x14ac:dyDescent="0.25">
      <c r="A57" s="3" t="s">
        <v>35</v>
      </c>
      <c r="B57" s="2">
        <v>0.67</v>
      </c>
    </row>
    <row r="58" spans="1:3" x14ac:dyDescent="0.25">
      <c r="A58" s="3" t="s">
        <v>36</v>
      </c>
      <c r="B58" s="2">
        <v>1.6</v>
      </c>
    </row>
    <row r="59" spans="1:3" x14ac:dyDescent="0.25">
      <c r="A59" s="3" t="s">
        <v>37</v>
      </c>
      <c r="B59" s="2">
        <f>0.24*(4)^0.5</f>
        <v>0.48</v>
      </c>
    </row>
    <row r="60" spans="1:3" x14ac:dyDescent="0.25">
      <c r="A60" s="3" t="s">
        <v>38</v>
      </c>
      <c r="B60" s="2">
        <v>0</v>
      </c>
    </row>
    <row r="61" spans="1:3" x14ac:dyDescent="0.25">
      <c r="A61" s="3" t="s">
        <v>39</v>
      </c>
      <c r="B61" s="2">
        <v>0</v>
      </c>
    </row>
    <row r="62" spans="1:3" x14ac:dyDescent="0.25">
      <c r="A62" s="3" t="s">
        <v>40</v>
      </c>
      <c r="B62" s="2">
        <f>B48*B47^2/3</f>
        <v>87.890625</v>
      </c>
    </row>
    <row r="63" spans="1:3" x14ac:dyDescent="0.25">
      <c r="A63" s="3" t="s">
        <v>41</v>
      </c>
      <c r="B63" s="4">
        <f>(C2+C3)*12</f>
        <v>0</v>
      </c>
    </row>
    <row r="64" spans="1:3" x14ac:dyDescent="0.25">
      <c r="A64" s="3" t="s">
        <v>42</v>
      </c>
      <c r="B64" s="2">
        <f>B62</f>
        <v>87.890625</v>
      </c>
    </row>
    <row r="66" spans="1:3" x14ac:dyDescent="0.25">
      <c r="A66" s="3" t="s">
        <v>43</v>
      </c>
      <c r="B66" s="19">
        <f>(B57*((B58*B59+B60*B61)*B62-B63*(B62/B64-1)))/12</f>
        <v>3.7687500000000003</v>
      </c>
      <c r="C66" t="s">
        <v>44</v>
      </c>
    </row>
    <row r="68" spans="1:3" x14ac:dyDescent="0.25">
      <c r="A68" s="1" t="s">
        <v>0</v>
      </c>
      <c r="B68" s="19">
        <v>0.9</v>
      </c>
    </row>
    <row r="69" spans="1:3" x14ac:dyDescent="0.25">
      <c r="A69" s="3" t="s">
        <v>45</v>
      </c>
      <c r="B69" s="2">
        <f>B16</f>
        <v>0.625</v>
      </c>
      <c r="C69" t="s">
        <v>31</v>
      </c>
    </row>
    <row r="70" spans="1:3" x14ac:dyDescent="0.25">
      <c r="A70" s="3" t="s">
        <v>10</v>
      </c>
      <c r="B70" s="4">
        <f>B47</f>
        <v>4.6875</v>
      </c>
      <c r="C70" t="s">
        <v>31</v>
      </c>
    </row>
    <row r="71" spans="1:3" x14ac:dyDescent="0.25">
      <c r="A71" s="3" t="s">
        <v>11</v>
      </c>
      <c r="B71" s="4">
        <f>B48</f>
        <v>12</v>
      </c>
      <c r="C71" t="s">
        <v>31</v>
      </c>
    </row>
    <row r="72" spans="1:3" x14ac:dyDescent="0.25">
      <c r="A72" s="3"/>
      <c r="B72" s="4"/>
    </row>
    <row r="73" spans="1:3" x14ac:dyDescent="0.25">
      <c r="A73" s="3" t="s">
        <v>46</v>
      </c>
      <c r="B73" s="5">
        <f>B66*12/(B68*B71*B70^2)</f>
        <v>0.19057777777777776</v>
      </c>
    </row>
    <row r="74" spans="1:3" x14ac:dyDescent="0.25">
      <c r="A74" s="3" t="s">
        <v>13</v>
      </c>
      <c r="B74" s="21">
        <f>(-B10+SQRT(B10^2-4*(-0.59*B10^2/4)*(-B73)))/(2*-0.59*B10^2/4)</f>
        <v>3.270985510238794E-3</v>
      </c>
    </row>
    <row r="75" spans="1:3" x14ac:dyDescent="0.25">
      <c r="A75" s="3"/>
      <c r="B75" s="4"/>
    </row>
    <row r="76" spans="1:3" x14ac:dyDescent="0.25">
      <c r="A76" s="3" t="s">
        <v>32</v>
      </c>
      <c r="B76" s="19">
        <f>B70*B71*B74</f>
        <v>0.18399293495093216</v>
      </c>
      <c r="C76" t="s">
        <v>33</v>
      </c>
    </row>
    <row r="77" spans="1:3" ht="15.75" thickBot="1" x14ac:dyDescent="0.3"/>
    <row r="78" spans="1:3" ht="15.75" thickBot="1" x14ac:dyDescent="0.3">
      <c r="A78" s="23" t="s">
        <v>47</v>
      </c>
      <c r="B78" s="24">
        <f>MIN(B53,B76)</f>
        <v>0.18399293495093216</v>
      </c>
      <c r="C78" t="s">
        <v>33</v>
      </c>
    </row>
    <row r="80" spans="1:3" x14ac:dyDescent="0.25">
      <c r="A80" s="17" t="s">
        <v>48</v>
      </c>
    </row>
    <row r="82" spans="1:4" x14ac:dyDescent="0.25">
      <c r="A82" s="2" t="s">
        <v>49</v>
      </c>
      <c r="B82" t="s">
        <v>50</v>
      </c>
    </row>
    <row r="84" spans="1:4" x14ac:dyDescent="0.25">
      <c r="A84" s="1" t="s">
        <v>51</v>
      </c>
      <c r="B84" s="2">
        <v>1</v>
      </c>
    </row>
    <row r="85" spans="1:4" x14ac:dyDescent="0.25">
      <c r="A85" s="1" t="s">
        <v>52</v>
      </c>
      <c r="B85" s="2"/>
    </row>
    <row r="86" spans="1:4" x14ac:dyDescent="0.25">
      <c r="A86" s="3" t="s">
        <v>53</v>
      </c>
      <c r="B86" s="4">
        <f>2+0.5+B69/2</f>
        <v>2.8125</v>
      </c>
      <c r="C86" t="s">
        <v>31</v>
      </c>
    </row>
    <row r="87" spans="1:4" x14ac:dyDescent="0.25">
      <c r="A87" s="3" t="s">
        <v>54</v>
      </c>
      <c r="B87" s="4">
        <f>3.75*12</f>
        <v>45</v>
      </c>
      <c r="C87" t="s">
        <v>31</v>
      </c>
    </row>
    <row r="88" spans="1:4" x14ac:dyDescent="0.25">
      <c r="A88" s="3" t="s">
        <v>55</v>
      </c>
      <c r="B88" s="4">
        <f>1+B86/(0.7*(B87-B86))</f>
        <v>1.0952380952380953</v>
      </c>
    </row>
    <row r="89" spans="1:4" x14ac:dyDescent="0.25">
      <c r="B89" s="4"/>
    </row>
    <row r="90" spans="1:4" x14ac:dyDescent="0.25">
      <c r="A90" s="3" t="s">
        <v>10</v>
      </c>
      <c r="B90" s="4">
        <f>43-B86</f>
        <v>40.1875</v>
      </c>
      <c r="C90" t="s">
        <v>31</v>
      </c>
    </row>
    <row r="91" spans="1:4" x14ac:dyDescent="0.25">
      <c r="A91" s="3" t="s">
        <v>56</v>
      </c>
      <c r="B91" s="4">
        <f>B36*B10/(0.85*B12*12)</f>
        <v>7.3529411764705888</v>
      </c>
      <c r="C91" t="s">
        <v>31</v>
      </c>
    </row>
    <row r="92" spans="1:4" x14ac:dyDescent="0.25">
      <c r="A92" s="3" t="s">
        <v>57</v>
      </c>
      <c r="B92" s="4">
        <f>B91/0.85</f>
        <v>8.6505190311418687</v>
      </c>
      <c r="C92" t="s">
        <v>31</v>
      </c>
    </row>
    <row r="93" spans="1:4" x14ac:dyDescent="0.25">
      <c r="A93" s="1" t="s">
        <v>58</v>
      </c>
      <c r="B93" s="4">
        <f>0.003/B92*(B90-B92)</f>
        <v>1.0937025E-2</v>
      </c>
      <c r="C93" t="s">
        <v>31</v>
      </c>
      <c r="D93" s="18" t="str">
        <f>IF(B93&gt;0.005,"tension controlled", "compression controlled")</f>
        <v>tension controlled</v>
      </c>
    </row>
    <row r="94" spans="1:4" x14ac:dyDescent="0.25">
      <c r="A94" s="1" t="s">
        <v>59</v>
      </c>
      <c r="B94" s="4">
        <f>0.9*B16/0.5*B10*(B90-B91/2)/12</f>
        <v>205.37454044117646</v>
      </c>
      <c r="C94" t="s">
        <v>60</v>
      </c>
      <c r="D94" s="25" t="str">
        <f>IF(B94&gt;B8,"OK","no good!")</f>
        <v>OK</v>
      </c>
    </row>
    <row r="95" spans="1:4" x14ac:dyDescent="0.25">
      <c r="A95" s="1"/>
      <c r="B95" s="4"/>
    </row>
    <row r="96" spans="1:4" x14ac:dyDescent="0.25">
      <c r="A96" s="1" t="s">
        <v>61</v>
      </c>
      <c r="B96" s="4">
        <f>8*D36*((1+2*12*B90/(8*D36))^0.5-1)/12</f>
        <v>5.3394733046795322</v>
      </c>
      <c r="C96" t="s">
        <v>31</v>
      </c>
    </row>
    <row r="97" spans="1:4" x14ac:dyDescent="0.25">
      <c r="A97" s="1" t="s">
        <v>62</v>
      </c>
      <c r="B97" s="4">
        <f>12*B96^3/12+12*B96*(B96/2)^2+8*D36*(B90-B96)^2</f>
        <v>6570.0112605109198</v>
      </c>
      <c r="C97" t="s">
        <v>63</v>
      </c>
    </row>
    <row r="98" spans="1:4" x14ac:dyDescent="0.25">
      <c r="A98" s="1" t="s">
        <v>64</v>
      </c>
      <c r="B98" s="4">
        <f>8*B63*(B90-B96)/B97</f>
        <v>0</v>
      </c>
      <c r="C98" t="s">
        <v>65</v>
      </c>
    </row>
    <row r="99" spans="1:4" ht="15.75" thickBot="1" x14ac:dyDescent="0.3">
      <c r="A99" s="1"/>
      <c r="B99" s="4"/>
    </row>
    <row r="100" spans="1:4" ht="15.75" thickBot="1" x14ac:dyDescent="0.3">
      <c r="A100" s="3" t="s">
        <v>66</v>
      </c>
      <c r="B100" s="26" t="e">
        <f>700*B84/(B88*B98)-2*B86</f>
        <v>#DIV/0!</v>
      </c>
      <c r="C100" t="s">
        <v>31</v>
      </c>
      <c r="D100" s="25" t="e">
        <f>IF(B100&gt;C36,"OK","no good!")</f>
        <v>#DIV/0!</v>
      </c>
    </row>
    <row r="102" spans="1:4" x14ac:dyDescent="0.25">
      <c r="A102" s="17" t="s">
        <v>67</v>
      </c>
    </row>
    <row r="104" spans="1:4" x14ac:dyDescent="0.25">
      <c r="A104" s="2" t="s">
        <v>68</v>
      </c>
      <c r="B104" t="s">
        <v>69</v>
      </c>
    </row>
    <row r="105" spans="1:4" ht="15.75" thickBot="1" x14ac:dyDescent="0.3"/>
    <row r="106" spans="1:4" ht="15.75" thickBot="1" x14ac:dyDescent="0.3">
      <c r="A106" s="3" t="s">
        <v>32</v>
      </c>
      <c r="B106" s="26" t="e">
        <f>1.3*#REF!*12*45/(2*(#REF!*12+45)*60)</f>
        <v>#REF!</v>
      </c>
      <c r="C106" t="s">
        <v>33</v>
      </c>
    </row>
    <row r="108" spans="1:4" x14ac:dyDescent="0.25">
      <c r="B108" s="18" t="s">
        <v>70</v>
      </c>
    </row>
    <row r="110" spans="1:4" x14ac:dyDescent="0.25">
      <c r="A110" s="17" t="s">
        <v>71</v>
      </c>
    </row>
    <row r="112" spans="1:4" x14ac:dyDescent="0.25">
      <c r="A112" s="3" t="s">
        <v>72</v>
      </c>
      <c r="B112" s="4">
        <f>SUM(B2:B5)</f>
        <v>0</v>
      </c>
    </row>
    <row r="113" spans="1:4" x14ac:dyDescent="0.25">
      <c r="A113" s="3" t="s">
        <v>73</v>
      </c>
      <c r="B113" s="27"/>
    </row>
    <row r="114" spans="1:4" x14ac:dyDescent="0.25">
      <c r="A114" s="1" t="s">
        <v>74</v>
      </c>
      <c r="B114" s="27"/>
    </row>
    <row r="115" spans="1:4" x14ac:dyDescent="0.25">
      <c r="A115" s="1" t="s">
        <v>58</v>
      </c>
      <c r="B115" s="27">
        <f>(B8*12/B90+B112*12)/(29000000*2)</f>
        <v>4.4790046656298592E-8</v>
      </c>
    </row>
    <row r="116" spans="1:4" x14ac:dyDescent="0.25">
      <c r="A116" s="1" t="s">
        <v>75</v>
      </c>
      <c r="B116" s="27">
        <f>4.8/(1+750*B115)</f>
        <v>4.7998387612484557</v>
      </c>
    </row>
    <row r="117" spans="1:4" x14ac:dyDescent="0.25">
      <c r="A117" s="1"/>
      <c r="B117" s="27"/>
    </row>
    <row r="118" spans="1:4" x14ac:dyDescent="0.25">
      <c r="A118" s="3" t="s">
        <v>76</v>
      </c>
      <c r="B118" s="4">
        <f>0.9*0.0316*B116*4^0.5*12*B90</f>
        <v>131.66140115977444</v>
      </c>
      <c r="C118" t="s">
        <v>77</v>
      </c>
      <c r="D118" s="18" t="str">
        <f>IF(B118&gt;B17,"OK", "no good")</f>
        <v>OK</v>
      </c>
    </row>
    <row r="119" spans="1:4" x14ac:dyDescent="0.25">
      <c r="A119" s="3" t="s">
        <v>78</v>
      </c>
      <c r="B119" s="4">
        <f>0.25*4*12*B90</f>
        <v>482.25</v>
      </c>
      <c r="C119" t="s">
        <v>77</v>
      </c>
      <c r="D119" s="18" t="str">
        <f>IF(B119&gt;B17,"OK", "no good")</f>
        <v>OK</v>
      </c>
    </row>
  </sheetData>
  <mergeCells count="1">
    <mergeCell ref="B37:C37"/>
  </mergeCells>
  <conditionalFormatting sqref="F36">
    <cfRule type="cellIs" dxfId="7" priority="3" operator="equal">
      <formula>"NO GOOD"</formula>
    </cfRule>
    <cfRule type="cellIs" dxfId="6" priority="4" operator="equal">
      <formula>"OK"</formula>
    </cfRule>
  </conditionalFormatting>
  <conditionalFormatting sqref="G36">
    <cfRule type="cellIs" dxfId="5" priority="1" operator="equal">
      <formula>"NO GOOD"</formula>
    </cfRule>
    <cfRule type="cellIs" dxfId="4" priority="2" operator="equal">
      <formula>"OK"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 Reger</dc:creator>
  <cp:lastModifiedBy>Alec Reger</cp:lastModifiedBy>
  <dcterms:created xsi:type="dcterms:W3CDTF">2018-02-26T15:56:17Z</dcterms:created>
  <dcterms:modified xsi:type="dcterms:W3CDTF">2018-02-26T21:49:40Z</dcterms:modified>
</cp:coreProperties>
</file>