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OR\102858\admin\reviews\final tracings\POR102858 Final Tracings\Calculations\roadway\"/>
    </mc:Choice>
  </mc:AlternateContent>
  <xr:revisionPtr revIDLastSave="0" documentId="13_ncr:1_{4B865E35-06E9-4B2C-8B86-567B6360793F}" xr6:coauthVersionLast="46" xr6:coauthVersionMax="46" xr10:uidLastSave="{00000000-0000-0000-0000-000000000000}"/>
  <bookViews>
    <workbookView xWindow="-120" yWindow="-120" windowWidth="29040" windowHeight="15840" tabRatio="568" xr2:uid="{00000000-000D-0000-FFFF-FFFF00000000}"/>
  </bookViews>
  <sheets>
    <sheet name="POR-76" sheetId="19" r:id="rId1"/>
  </sheets>
  <definedNames>
    <definedName name="_xlnm.Print_Area" localSheetId="0">'POR-76'!$A$1:$S$240</definedName>
    <definedName name="_xlnm.Print_Titles" localSheetId="0">'POR-76'!$1:$7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40" i="19" l="1"/>
  <c r="R240" i="19"/>
  <c r="O240" i="19"/>
  <c r="N240" i="19"/>
  <c r="M240" i="19"/>
  <c r="L240" i="19"/>
  <c r="K240" i="19"/>
  <c r="J240" i="19"/>
  <c r="J224" i="19"/>
  <c r="J223" i="19"/>
  <c r="H224" i="19"/>
  <c r="H223" i="19"/>
  <c r="J186" i="19"/>
  <c r="J184" i="19"/>
  <c r="J183" i="19"/>
  <c r="J182" i="19"/>
  <c r="H186" i="19"/>
  <c r="H185" i="19"/>
  <c r="H184" i="19"/>
  <c r="H183" i="19"/>
  <c r="H182" i="19"/>
  <c r="J91" i="19"/>
  <c r="J90" i="19"/>
  <c r="J89" i="19"/>
  <c r="J88" i="19"/>
  <c r="H91" i="19"/>
  <c r="H90" i="19"/>
  <c r="H89" i="19"/>
  <c r="H88" i="19"/>
  <c r="A175" i="19" l="1"/>
  <c r="F174" i="19"/>
  <c r="E174" i="19"/>
  <c r="G174" i="19" s="1"/>
  <c r="F173" i="19"/>
  <c r="E173" i="19"/>
  <c r="F172" i="19"/>
  <c r="E172" i="19"/>
  <c r="G171" i="19"/>
  <c r="D171" i="19"/>
  <c r="D173" i="19" s="1"/>
  <c r="A151" i="19"/>
  <c r="F150" i="19"/>
  <c r="E150" i="19"/>
  <c r="F149" i="19"/>
  <c r="E149" i="19"/>
  <c r="F148" i="19"/>
  <c r="E148" i="19"/>
  <c r="G147" i="19"/>
  <c r="D147" i="19"/>
  <c r="A131" i="19"/>
  <c r="G130" i="19"/>
  <c r="D130" i="19"/>
  <c r="A120" i="19"/>
  <c r="G119" i="19"/>
  <c r="D119" i="19"/>
  <c r="A168" i="19"/>
  <c r="F167" i="19"/>
  <c r="E167" i="19"/>
  <c r="F166" i="19"/>
  <c r="E166" i="19"/>
  <c r="G166" i="19" s="1"/>
  <c r="F165" i="19"/>
  <c r="E165" i="19"/>
  <c r="G164" i="19"/>
  <c r="A164" i="19"/>
  <c r="D164" i="19" s="1"/>
  <c r="G122" i="19"/>
  <c r="D122" i="19"/>
  <c r="A123" i="19"/>
  <c r="A59" i="19"/>
  <c r="F84" i="19"/>
  <c r="E84" i="19"/>
  <c r="F83" i="19"/>
  <c r="E83" i="19"/>
  <c r="F82" i="19"/>
  <c r="E82" i="19"/>
  <c r="G81" i="19"/>
  <c r="A81" i="19"/>
  <c r="D81" i="19" s="1"/>
  <c r="D84" i="19" s="1"/>
  <c r="F58" i="19"/>
  <c r="E58" i="19"/>
  <c r="F57" i="19"/>
  <c r="E57" i="19"/>
  <c r="F56" i="19"/>
  <c r="E56" i="19"/>
  <c r="G55" i="19"/>
  <c r="A55" i="19"/>
  <c r="D55" i="19" s="1"/>
  <c r="D58" i="19" s="1"/>
  <c r="G26" i="19"/>
  <c r="A26" i="19"/>
  <c r="D26" i="19" s="1"/>
  <c r="G16" i="19"/>
  <c r="A17" i="19"/>
  <c r="A16" i="19"/>
  <c r="D16" i="19" s="1"/>
  <c r="A68" i="19"/>
  <c r="F67" i="19"/>
  <c r="E67" i="19"/>
  <c r="F66" i="19"/>
  <c r="E66" i="19"/>
  <c r="F65" i="19"/>
  <c r="E65" i="19"/>
  <c r="G64" i="19"/>
  <c r="D64" i="19"/>
  <c r="D67" i="19" s="1"/>
  <c r="F41" i="19"/>
  <c r="E41" i="19"/>
  <c r="F40" i="19"/>
  <c r="E40" i="19"/>
  <c r="F39" i="19"/>
  <c r="E39" i="19"/>
  <c r="G38" i="19"/>
  <c r="A42" i="19"/>
  <c r="A38" i="19"/>
  <c r="D38" i="19" s="1"/>
  <c r="D40" i="19" s="1"/>
  <c r="A20" i="19"/>
  <c r="G19" i="19"/>
  <c r="D19" i="19"/>
  <c r="A11" i="19"/>
  <c r="G10" i="19"/>
  <c r="D10" i="19"/>
  <c r="G172" i="19" l="1"/>
  <c r="G173" i="19"/>
  <c r="G149" i="19"/>
  <c r="H147" i="19"/>
  <c r="J147" i="19" s="1"/>
  <c r="H171" i="19"/>
  <c r="G150" i="19"/>
  <c r="D172" i="19"/>
  <c r="D174" i="19"/>
  <c r="K171" i="19"/>
  <c r="J171" i="19"/>
  <c r="G148" i="19"/>
  <c r="G167" i="19"/>
  <c r="D148" i="19"/>
  <c r="D149" i="19"/>
  <c r="D150" i="19"/>
  <c r="K147" i="19"/>
  <c r="H130" i="19"/>
  <c r="J130" i="19" s="1"/>
  <c r="G82" i="19"/>
  <c r="G165" i="19"/>
  <c r="H164" i="19"/>
  <c r="J164" i="19" s="1"/>
  <c r="H119" i="19"/>
  <c r="L119" i="19" s="1"/>
  <c r="M119" i="19"/>
  <c r="D165" i="19"/>
  <c r="D166" i="19"/>
  <c r="D167" i="19"/>
  <c r="H122" i="19"/>
  <c r="N122" i="19" s="1"/>
  <c r="O122" i="19" s="1"/>
  <c r="G84" i="19"/>
  <c r="G83" i="19"/>
  <c r="D82" i="19"/>
  <c r="D83" i="19"/>
  <c r="H81" i="19"/>
  <c r="K81" i="19" s="1"/>
  <c r="G39" i="19"/>
  <c r="G67" i="19"/>
  <c r="G57" i="19"/>
  <c r="H16" i="19"/>
  <c r="N16" i="19" s="1"/>
  <c r="O16" i="19" s="1"/>
  <c r="D56" i="19"/>
  <c r="D57" i="19"/>
  <c r="H55" i="19"/>
  <c r="K55" i="19" s="1"/>
  <c r="G56" i="19"/>
  <c r="G58" i="19"/>
  <c r="G66" i="19"/>
  <c r="H26" i="19"/>
  <c r="J26" i="19" s="1"/>
  <c r="G40" i="19"/>
  <c r="H40" i="19" s="1"/>
  <c r="M40" i="19" s="1"/>
  <c r="D65" i="19"/>
  <c r="D66" i="19"/>
  <c r="G65" i="19"/>
  <c r="H64" i="19"/>
  <c r="J64" i="19" s="1"/>
  <c r="G41" i="19"/>
  <c r="D39" i="19"/>
  <c r="H19" i="19"/>
  <c r="J19" i="19" s="1"/>
  <c r="H38" i="19"/>
  <c r="J38" i="19" s="1"/>
  <c r="D41" i="19"/>
  <c r="H10" i="19"/>
  <c r="M10" i="19" s="1"/>
  <c r="D224" i="19"/>
  <c r="D223" i="19"/>
  <c r="D186" i="19"/>
  <c r="D185" i="19"/>
  <c r="J185" i="19" s="1"/>
  <c r="D184" i="19"/>
  <c r="D183" i="19"/>
  <c r="D182" i="19"/>
  <c r="D91" i="19"/>
  <c r="D90" i="19"/>
  <c r="D89" i="19"/>
  <c r="D88" i="19"/>
  <c r="H149" i="19" l="1"/>
  <c r="M149" i="19" s="1"/>
  <c r="H150" i="19"/>
  <c r="N150" i="19" s="1"/>
  <c r="O150" i="19" s="1"/>
  <c r="N130" i="19"/>
  <c r="O130" i="19" s="1"/>
  <c r="H148" i="19"/>
  <c r="L148" i="19" s="1"/>
  <c r="N119" i="19"/>
  <c r="O119" i="19" s="1"/>
  <c r="K130" i="19"/>
  <c r="L130" i="19"/>
  <c r="M130" i="19"/>
  <c r="K164" i="19"/>
  <c r="J119" i="19"/>
  <c r="K119" i="19"/>
  <c r="M122" i="19"/>
  <c r="K122" i="19"/>
  <c r="L122" i="19"/>
  <c r="J122" i="19"/>
  <c r="J16" i="19"/>
  <c r="J81" i="19"/>
  <c r="J55" i="19"/>
  <c r="L16" i="19"/>
  <c r="K16" i="19"/>
  <c r="M16" i="19"/>
  <c r="H39" i="19"/>
  <c r="L39" i="19" s="1"/>
  <c r="K26" i="19"/>
  <c r="M26" i="19"/>
  <c r="N26" i="19"/>
  <c r="O26" i="19" s="1"/>
  <c r="L26" i="19"/>
  <c r="K38" i="19"/>
  <c r="K19" i="19"/>
  <c r="H41" i="19"/>
  <c r="N41" i="19" s="1"/>
  <c r="O41" i="19" s="1"/>
  <c r="L19" i="19"/>
  <c r="N19" i="19"/>
  <c r="O19" i="19" s="1"/>
  <c r="K64" i="19"/>
  <c r="M19" i="19"/>
  <c r="J10" i="19"/>
  <c r="N10" i="19"/>
  <c r="O10" i="19" s="1"/>
  <c r="L10" i="19"/>
  <c r="K10" i="19"/>
  <c r="I219" i="19"/>
  <c r="N219" i="19" s="1"/>
  <c r="I218" i="19"/>
  <c r="M218" i="19" s="1"/>
  <c r="I217" i="19"/>
  <c r="L217" i="19" s="1"/>
  <c r="I216" i="19"/>
  <c r="K216" i="19" s="1"/>
  <c r="I210" i="19"/>
  <c r="N210" i="19" s="1"/>
  <c r="I209" i="19"/>
  <c r="M209" i="19" s="1"/>
  <c r="I208" i="19"/>
  <c r="L208" i="19" s="1"/>
  <c r="I207" i="19"/>
  <c r="K207" i="19" s="1"/>
  <c r="I199" i="19"/>
  <c r="N199" i="19" s="1"/>
  <c r="I196" i="19"/>
  <c r="M196" i="19" s="1"/>
  <c r="J216" i="19" l="1"/>
  <c r="N196" i="19"/>
  <c r="K199" i="19"/>
  <c r="L199" i="19"/>
  <c r="M199" i="19"/>
  <c r="J199" i="19"/>
  <c r="J196" i="19"/>
  <c r="K196" i="19"/>
  <c r="L196" i="19"/>
  <c r="J207" i="19"/>
  <c r="D151" i="19"/>
  <c r="G151" i="19"/>
  <c r="E152" i="19"/>
  <c r="F152" i="19"/>
  <c r="E153" i="19"/>
  <c r="F153" i="19"/>
  <c r="E154" i="19"/>
  <c r="F154" i="19"/>
  <c r="A139" i="19"/>
  <c r="A160" i="19"/>
  <c r="G152" i="19" l="1"/>
  <c r="G154" i="19"/>
  <c r="H151" i="19"/>
  <c r="J151" i="19" s="1"/>
  <c r="G153" i="19"/>
  <c r="D154" i="19"/>
  <c r="D152" i="19"/>
  <c r="D153" i="19"/>
  <c r="F169" i="19"/>
  <c r="E169" i="19"/>
  <c r="F140" i="19"/>
  <c r="E140" i="19"/>
  <c r="F73" i="19"/>
  <c r="E73" i="19"/>
  <c r="F76" i="19"/>
  <c r="E76" i="19"/>
  <c r="F50" i="19"/>
  <c r="E50" i="19"/>
  <c r="F47" i="19"/>
  <c r="E47" i="19"/>
  <c r="H152" i="19" l="1"/>
  <c r="L152" i="19" s="1"/>
  <c r="H154" i="19"/>
  <c r="N154" i="19" s="1"/>
  <c r="O154" i="19" s="1"/>
  <c r="H153" i="19"/>
  <c r="M153" i="19" s="1"/>
  <c r="K151" i="19"/>
  <c r="A196" i="19"/>
  <c r="G101" i="19"/>
  <c r="A101" i="19"/>
  <c r="D101" i="19" s="1"/>
  <c r="F62" i="19"/>
  <c r="E62" i="19"/>
  <c r="F61" i="19"/>
  <c r="E61" i="19"/>
  <c r="F60" i="19"/>
  <c r="E60" i="19"/>
  <c r="G59" i="19"/>
  <c r="D59" i="19"/>
  <c r="A46" i="19"/>
  <c r="D42" i="19"/>
  <c r="D45" i="19" s="1"/>
  <c r="F45" i="19"/>
  <c r="E45" i="19"/>
  <c r="F44" i="19"/>
  <c r="E44" i="19"/>
  <c r="F43" i="19"/>
  <c r="E43" i="19"/>
  <c r="G42" i="19"/>
  <c r="G44" i="19" l="1"/>
  <c r="G43" i="19"/>
  <c r="D43" i="19"/>
  <c r="D44" i="19"/>
  <c r="G61" i="19"/>
  <c r="G60" i="19"/>
  <c r="G62" i="19"/>
  <c r="H101" i="19"/>
  <c r="R101" i="19" s="1"/>
  <c r="S101" i="19" s="1"/>
  <c r="D60" i="19"/>
  <c r="D62" i="19"/>
  <c r="D61" i="19"/>
  <c r="H59" i="19"/>
  <c r="K59" i="19" s="1"/>
  <c r="H42" i="19"/>
  <c r="K42" i="19" s="1"/>
  <c r="G45" i="19"/>
  <c r="H61" i="19" l="1"/>
  <c r="M61" i="19" s="1"/>
  <c r="H62" i="19"/>
  <c r="N62" i="19" s="1"/>
  <c r="O62" i="19" s="1"/>
  <c r="H60" i="19"/>
  <c r="L60" i="19" s="1"/>
  <c r="J59" i="19"/>
  <c r="J42" i="19"/>
  <c r="A216" i="19" l="1"/>
  <c r="F215" i="19"/>
  <c r="E215" i="19"/>
  <c r="F214" i="19"/>
  <c r="E214" i="19"/>
  <c r="F213" i="19"/>
  <c r="E213" i="19"/>
  <c r="G212" i="19"/>
  <c r="A207" i="19"/>
  <c r="A199" i="19"/>
  <c r="G190" i="19"/>
  <c r="D190" i="19"/>
  <c r="D168" i="19"/>
  <c r="G168" i="19"/>
  <c r="F145" i="19"/>
  <c r="E145" i="19"/>
  <c r="F144" i="19"/>
  <c r="E144" i="19"/>
  <c r="F143" i="19"/>
  <c r="E143" i="19"/>
  <c r="G142" i="19"/>
  <c r="D142" i="19"/>
  <c r="G139" i="19"/>
  <c r="D139" i="19"/>
  <c r="F138" i="19"/>
  <c r="E138" i="19"/>
  <c r="F137" i="19"/>
  <c r="E137" i="19"/>
  <c r="F136" i="19"/>
  <c r="E136" i="19"/>
  <c r="G135" i="19"/>
  <c r="D135" i="19"/>
  <c r="D137" i="19" s="1"/>
  <c r="F159" i="19"/>
  <c r="E159" i="19"/>
  <c r="F158" i="19"/>
  <c r="E158" i="19"/>
  <c r="F157" i="19"/>
  <c r="E157" i="19"/>
  <c r="G131" i="19"/>
  <c r="D131" i="19"/>
  <c r="G128" i="19"/>
  <c r="D128" i="19"/>
  <c r="G126" i="19"/>
  <c r="A126" i="19"/>
  <c r="D126" i="19" s="1"/>
  <c r="G125" i="19"/>
  <c r="D125" i="19"/>
  <c r="A115" i="19"/>
  <c r="D114" i="19"/>
  <c r="G100" i="19"/>
  <c r="D100" i="19"/>
  <c r="G97" i="19"/>
  <c r="A97" i="19"/>
  <c r="D97" i="19" s="1"/>
  <c r="G96" i="19"/>
  <c r="A96" i="19"/>
  <c r="D96" i="19" s="1"/>
  <c r="G95" i="19"/>
  <c r="D95" i="19"/>
  <c r="F80" i="19"/>
  <c r="E80" i="19"/>
  <c r="F79" i="19"/>
  <c r="E79" i="19"/>
  <c r="F78" i="19"/>
  <c r="E78" i="19"/>
  <c r="G77" i="19"/>
  <c r="A77" i="19"/>
  <c r="D77" i="19" s="1"/>
  <c r="G75" i="19"/>
  <c r="D75" i="19"/>
  <c r="D76" i="19" s="1"/>
  <c r="G72" i="19"/>
  <c r="A72" i="19"/>
  <c r="D72" i="19" s="1"/>
  <c r="D68" i="19"/>
  <c r="F71" i="19"/>
  <c r="E71" i="19"/>
  <c r="F70" i="19"/>
  <c r="E70" i="19"/>
  <c r="F69" i="19"/>
  <c r="E69" i="19"/>
  <c r="G68" i="19"/>
  <c r="F54" i="19"/>
  <c r="E54" i="19"/>
  <c r="F53" i="19"/>
  <c r="E53" i="19"/>
  <c r="F52" i="19"/>
  <c r="E52" i="19"/>
  <c r="G51" i="19"/>
  <c r="A51" i="19"/>
  <c r="D51" i="19" s="1"/>
  <c r="A12" i="19"/>
  <c r="D12" i="19" s="1"/>
  <c r="A21" i="19"/>
  <c r="F37" i="19"/>
  <c r="E37" i="19"/>
  <c r="F36" i="19"/>
  <c r="E36" i="19"/>
  <c r="F35" i="19"/>
  <c r="E35" i="19"/>
  <c r="A34" i="19"/>
  <c r="A25" i="19"/>
  <c r="A22" i="19"/>
  <c r="A13" i="19"/>
  <c r="G12" i="19"/>
  <c r="H84" i="19" l="1"/>
  <c r="N84" i="19" s="1"/>
  <c r="O84" i="19" s="1"/>
  <c r="H82" i="19"/>
  <c r="L82" i="19" s="1"/>
  <c r="H83" i="19"/>
  <c r="M83" i="19" s="1"/>
  <c r="D54" i="19"/>
  <c r="H58" i="19"/>
  <c r="N58" i="19" s="1"/>
  <c r="O58" i="19" s="1"/>
  <c r="H57" i="19"/>
  <c r="M57" i="19" s="1"/>
  <c r="H56" i="19"/>
  <c r="L56" i="19" s="1"/>
  <c r="D69" i="19"/>
  <c r="H67" i="19"/>
  <c r="N67" i="19" s="1"/>
  <c r="O67" i="19" s="1"/>
  <c r="H66" i="19"/>
  <c r="M66" i="19" s="1"/>
  <c r="H65" i="19"/>
  <c r="L65" i="19" s="1"/>
  <c r="G213" i="19"/>
  <c r="G214" i="19"/>
  <c r="H168" i="19"/>
  <c r="K168" i="19" s="1"/>
  <c r="G215" i="19"/>
  <c r="G143" i="19"/>
  <c r="G169" i="19"/>
  <c r="G140" i="19"/>
  <c r="G145" i="19"/>
  <c r="H190" i="19"/>
  <c r="R190" i="19" s="1"/>
  <c r="S190" i="19" s="1"/>
  <c r="G137" i="19"/>
  <c r="H137" i="19" s="1"/>
  <c r="M137" i="19" s="1"/>
  <c r="G78" i="19"/>
  <c r="G144" i="19"/>
  <c r="D169" i="19"/>
  <c r="D140" i="19"/>
  <c r="G138" i="19"/>
  <c r="H142" i="19"/>
  <c r="K142" i="19" s="1"/>
  <c r="H139" i="19"/>
  <c r="D136" i="19"/>
  <c r="D138" i="19"/>
  <c r="D143" i="19"/>
  <c r="D144" i="19"/>
  <c r="D145" i="19"/>
  <c r="G136" i="19"/>
  <c r="H135" i="19"/>
  <c r="K135" i="19" s="1"/>
  <c r="G159" i="19"/>
  <c r="H128" i="19"/>
  <c r="N128" i="19" s="1"/>
  <c r="O128" i="19" s="1"/>
  <c r="G158" i="19"/>
  <c r="G157" i="19"/>
  <c r="H126" i="19"/>
  <c r="M126" i="19" s="1"/>
  <c r="H131" i="19"/>
  <c r="N131" i="19" s="1"/>
  <c r="O131" i="19" s="1"/>
  <c r="H125" i="19"/>
  <c r="M125" i="19" s="1"/>
  <c r="H75" i="19"/>
  <c r="L75" i="19" s="1"/>
  <c r="G79" i="19"/>
  <c r="G71" i="19"/>
  <c r="G76" i="19"/>
  <c r="G80" i="19"/>
  <c r="G47" i="19"/>
  <c r="H72" i="19"/>
  <c r="J72" i="19" s="1"/>
  <c r="H77" i="19"/>
  <c r="K77" i="19" s="1"/>
  <c r="D79" i="19"/>
  <c r="D80" i="19"/>
  <c r="D78" i="19"/>
  <c r="H100" i="19"/>
  <c r="R100" i="19" s="1"/>
  <c r="S100" i="19" s="1"/>
  <c r="G69" i="19"/>
  <c r="D70" i="19"/>
  <c r="G53" i="19"/>
  <c r="G70" i="19"/>
  <c r="D71" i="19"/>
  <c r="G73" i="19"/>
  <c r="G52" i="19"/>
  <c r="H97" i="19"/>
  <c r="R97" i="19" s="1"/>
  <c r="S97" i="19" s="1"/>
  <c r="H96" i="19"/>
  <c r="R96" i="19" s="1"/>
  <c r="S96" i="19" s="1"/>
  <c r="H95" i="19"/>
  <c r="R95" i="19" s="1"/>
  <c r="S95" i="19" s="1"/>
  <c r="H68" i="19"/>
  <c r="K68" i="19" s="1"/>
  <c r="D52" i="19"/>
  <c r="D53" i="19"/>
  <c r="H51" i="19"/>
  <c r="J51" i="19" s="1"/>
  <c r="G54" i="19"/>
  <c r="G50" i="19"/>
  <c r="G35" i="19"/>
  <c r="G36" i="19"/>
  <c r="G37" i="19"/>
  <c r="H12" i="19"/>
  <c r="M12" i="19" s="1"/>
  <c r="G117" i="19"/>
  <c r="D117" i="19"/>
  <c r="G34" i="19"/>
  <c r="D34" i="19"/>
  <c r="G49" i="19"/>
  <c r="D49" i="19"/>
  <c r="G46" i="19"/>
  <c r="D46" i="19"/>
  <c r="H54" i="19" l="1"/>
  <c r="N54" i="19" s="1"/>
  <c r="O54" i="19" s="1"/>
  <c r="H69" i="19"/>
  <c r="L69" i="19" s="1"/>
  <c r="H80" i="19"/>
  <c r="N80" i="19" s="1"/>
  <c r="O80" i="19" s="1"/>
  <c r="M139" i="19"/>
  <c r="K139" i="19"/>
  <c r="L168" i="19"/>
  <c r="J168" i="19"/>
  <c r="M168" i="19"/>
  <c r="H143" i="19"/>
  <c r="L143" i="19" s="1"/>
  <c r="H169" i="19"/>
  <c r="N169" i="19" s="1"/>
  <c r="O169" i="19" s="1"/>
  <c r="H145" i="19"/>
  <c r="N145" i="19" s="1"/>
  <c r="O145" i="19" s="1"/>
  <c r="H78" i="19"/>
  <c r="L78" i="19" s="1"/>
  <c r="H138" i="19"/>
  <c r="N138" i="19" s="1"/>
  <c r="O138" i="19" s="1"/>
  <c r="H144" i="19"/>
  <c r="M144" i="19" s="1"/>
  <c r="J135" i="19"/>
  <c r="J139" i="19"/>
  <c r="J142" i="19"/>
  <c r="M128" i="19"/>
  <c r="L139" i="19"/>
  <c r="H136" i="19"/>
  <c r="L136" i="19" s="1"/>
  <c r="H76" i="19"/>
  <c r="N76" i="19" s="1"/>
  <c r="O76" i="19" s="1"/>
  <c r="H140" i="19"/>
  <c r="N140" i="19" s="1"/>
  <c r="O140" i="19" s="1"/>
  <c r="N126" i="19"/>
  <c r="O126" i="19" s="1"/>
  <c r="K131" i="19"/>
  <c r="L131" i="19"/>
  <c r="H79" i="19"/>
  <c r="M79" i="19" s="1"/>
  <c r="N125" i="19"/>
  <c r="O125" i="19" s="1"/>
  <c r="M131" i="19"/>
  <c r="J131" i="19"/>
  <c r="M75" i="19"/>
  <c r="J75" i="19"/>
  <c r="K75" i="19"/>
  <c r="H71" i="19"/>
  <c r="N71" i="19" s="1"/>
  <c r="O71" i="19" s="1"/>
  <c r="H70" i="19"/>
  <c r="M70" i="19" s="1"/>
  <c r="K72" i="19"/>
  <c r="J77" i="19"/>
  <c r="M72" i="19"/>
  <c r="L72" i="19"/>
  <c r="H53" i="19"/>
  <c r="M53" i="19" s="1"/>
  <c r="J68" i="19"/>
  <c r="H52" i="19"/>
  <c r="L52" i="19" s="1"/>
  <c r="D47" i="19"/>
  <c r="H47" i="19" s="1"/>
  <c r="N47" i="19" s="1"/>
  <c r="O47" i="19" s="1"/>
  <c r="D73" i="19"/>
  <c r="H73" i="19" s="1"/>
  <c r="N73" i="19" s="1"/>
  <c r="O73" i="19" s="1"/>
  <c r="K51" i="19"/>
  <c r="D50" i="19"/>
  <c r="H50" i="19" s="1"/>
  <c r="N50" i="19" s="1"/>
  <c r="O50" i="19" s="1"/>
  <c r="D36" i="19"/>
  <c r="H36" i="19" s="1"/>
  <c r="M36" i="19" s="1"/>
  <c r="D37" i="19"/>
  <c r="H37" i="19" s="1"/>
  <c r="N37" i="19" s="1"/>
  <c r="O37" i="19" s="1"/>
  <c r="D35" i="19"/>
  <c r="H35" i="19" s="1"/>
  <c r="L35" i="19" s="1"/>
  <c r="N12" i="19"/>
  <c r="O12" i="19" s="1"/>
  <c r="H49" i="19"/>
  <c r="H46" i="19"/>
  <c r="K46" i="19" s="1"/>
  <c r="H117" i="19"/>
  <c r="N117" i="19" s="1"/>
  <c r="O117" i="19" s="1"/>
  <c r="H34" i="19"/>
  <c r="K34" i="19" s="1"/>
  <c r="M49" i="19" l="1"/>
  <c r="L49" i="19"/>
  <c r="M46" i="19"/>
  <c r="L46" i="19"/>
  <c r="K49" i="19"/>
  <c r="J49" i="19"/>
  <c r="J46" i="19"/>
  <c r="J34" i="19"/>
  <c r="M117" i="19"/>
  <c r="F178" i="19"/>
  <c r="E178" i="19"/>
  <c r="F177" i="19"/>
  <c r="E177" i="19"/>
  <c r="F176" i="19"/>
  <c r="E176" i="19"/>
  <c r="G156" i="19"/>
  <c r="D156" i="19"/>
  <c r="D159" i="19" l="1"/>
  <c r="H159" i="19" s="1"/>
  <c r="N159" i="19" s="1"/>
  <c r="O159" i="19" s="1"/>
  <c r="D158" i="19"/>
  <c r="H158" i="19" s="1"/>
  <c r="M158" i="19" s="1"/>
  <c r="D157" i="19"/>
  <c r="H157" i="19" s="1"/>
  <c r="L157" i="19" s="1"/>
  <c r="G176" i="19"/>
  <c r="G177" i="19"/>
  <c r="H156" i="19"/>
  <c r="K156" i="19" s="1"/>
  <c r="G178" i="19"/>
  <c r="J156" i="19" l="1"/>
  <c r="D175" i="19" l="1"/>
  <c r="G175" i="19"/>
  <c r="G120" i="19"/>
  <c r="D120" i="19"/>
  <c r="G17" i="19"/>
  <c r="D17" i="19"/>
  <c r="G25" i="19"/>
  <c r="D25" i="19"/>
  <c r="H174" i="19" l="1"/>
  <c r="N174" i="19" s="1"/>
  <c r="O174" i="19" s="1"/>
  <c r="H173" i="19"/>
  <c r="M173" i="19" s="1"/>
  <c r="H172" i="19"/>
  <c r="L172" i="19" s="1"/>
  <c r="D178" i="19"/>
  <c r="H178" i="19" s="1"/>
  <c r="N178" i="19" s="1"/>
  <c r="O178" i="19" s="1"/>
  <c r="D177" i="19"/>
  <c r="H177" i="19" s="1"/>
  <c r="M177" i="19" s="1"/>
  <c r="D176" i="19"/>
  <c r="H176" i="19" s="1"/>
  <c r="L176" i="19" s="1"/>
  <c r="H175" i="19"/>
  <c r="K175" i="19" s="1"/>
  <c r="H120" i="19"/>
  <c r="H17" i="19"/>
  <c r="H25" i="19"/>
  <c r="J175" i="19" l="1"/>
  <c r="L25" i="19"/>
  <c r="K25" i="19"/>
  <c r="J25" i="19"/>
  <c r="N17" i="19"/>
  <c r="O17" i="19" s="1"/>
  <c r="J17" i="19"/>
  <c r="L17" i="19"/>
  <c r="K17" i="19"/>
  <c r="M120" i="19"/>
  <c r="L120" i="19"/>
  <c r="N120" i="19"/>
  <c r="O120" i="19" s="1"/>
  <c r="J120" i="19"/>
  <c r="K120" i="19"/>
  <c r="M17" i="19"/>
  <c r="N25" i="19"/>
  <c r="O25" i="19" s="1"/>
  <c r="M25" i="19"/>
  <c r="D216" i="19" l="1"/>
  <c r="D212" i="19"/>
  <c r="H212" i="19" s="1"/>
  <c r="K212" i="19" s="1"/>
  <c r="D207" i="19"/>
  <c r="F206" i="19"/>
  <c r="E206" i="19"/>
  <c r="F205" i="19"/>
  <c r="E205" i="19"/>
  <c r="F204" i="19"/>
  <c r="E204" i="19"/>
  <c r="G203" i="19"/>
  <c r="D203" i="19"/>
  <c r="D199" i="19"/>
  <c r="D198" i="19"/>
  <c r="D196" i="19"/>
  <c r="G123" i="19"/>
  <c r="D123" i="19"/>
  <c r="F163" i="19"/>
  <c r="E163" i="19"/>
  <c r="F162" i="19"/>
  <c r="E162" i="19"/>
  <c r="F161" i="19"/>
  <c r="E161" i="19"/>
  <c r="G160" i="19"/>
  <c r="D160" i="19"/>
  <c r="G115" i="19"/>
  <c r="D115" i="19"/>
  <c r="G114" i="19"/>
  <c r="G112" i="19"/>
  <c r="D112" i="19"/>
  <c r="G24" i="19"/>
  <c r="D24" i="19"/>
  <c r="G15" i="19"/>
  <c r="D15" i="19"/>
  <c r="G22" i="19"/>
  <c r="D22" i="19"/>
  <c r="G13" i="19"/>
  <c r="D13" i="19"/>
  <c r="G21" i="19"/>
  <c r="D21" i="19"/>
  <c r="G20" i="19"/>
  <c r="D20" i="19"/>
  <c r="D11" i="19"/>
  <c r="G11" i="19"/>
  <c r="F33" i="19"/>
  <c r="E33" i="19"/>
  <c r="F32" i="19"/>
  <c r="E32" i="19"/>
  <c r="F31" i="19"/>
  <c r="E31" i="19"/>
  <c r="G195" i="19"/>
  <c r="D195" i="19"/>
  <c r="G30" i="19"/>
  <c r="D30" i="19"/>
  <c r="H167" i="19" l="1"/>
  <c r="N167" i="19" s="1"/>
  <c r="O167" i="19" s="1"/>
  <c r="H166" i="19"/>
  <c r="M166" i="19" s="1"/>
  <c r="H165" i="19"/>
  <c r="L165" i="19" s="1"/>
  <c r="H203" i="19"/>
  <c r="K203" i="19" s="1"/>
  <c r="H43" i="19"/>
  <c r="L43" i="19" s="1"/>
  <c r="H44" i="19"/>
  <c r="M44" i="19" s="1"/>
  <c r="H45" i="19"/>
  <c r="N45" i="19" s="1"/>
  <c r="O45" i="19" s="1"/>
  <c r="J212" i="19"/>
  <c r="O196" i="19"/>
  <c r="D210" i="19"/>
  <c r="G163" i="19"/>
  <c r="D33" i="19"/>
  <c r="D163" i="19"/>
  <c r="D206" i="19"/>
  <c r="D215" i="19"/>
  <c r="H215" i="19" s="1"/>
  <c r="N215" i="19" s="1"/>
  <c r="O215" i="19" s="1"/>
  <c r="G161" i="19"/>
  <c r="D213" i="19"/>
  <c r="H213" i="19" s="1"/>
  <c r="L213" i="19" s="1"/>
  <c r="D204" i="19"/>
  <c r="G206" i="19"/>
  <c r="D217" i="19"/>
  <c r="D205" i="19"/>
  <c r="D218" i="19"/>
  <c r="D208" i="19"/>
  <c r="D219" i="19"/>
  <c r="D209" i="19"/>
  <c r="G204" i="19"/>
  <c r="D214" i="19"/>
  <c r="H214" i="19" s="1"/>
  <c r="M214" i="19" s="1"/>
  <c r="H195" i="19"/>
  <c r="G205" i="19"/>
  <c r="H123" i="19"/>
  <c r="K123" i="19" s="1"/>
  <c r="D162" i="19"/>
  <c r="D161" i="19"/>
  <c r="G162" i="19"/>
  <c r="G31" i="19"/>
  <c r="H160" i="19"/>
  <c r="K160" i="19" s="1"/>
  <c r="H112" i="19"/>
  <c r="H15" i="19"/>
  <c r="N15" i="19" s="1"/>
  <c r="O15" i="19" s="1"/>
  <c r="H114" i="19"/>
  <c r="H115" i="19"/>
  <c r="H24" i="19"/>
  <c r="M24" i="19" s="1"/>
  <c r="H13" i="19"/>
  <c r="H22" i="19"/>
  <c r="H21" i="19"/>
  <c r="H11" i="19"/>
  <c r="H20" i="19"/>
  <c r="G198" i="19"/>
  <c r="G33" i="19"/>
  <c r="G32" i="19"/>
  <c r="H30" i="19"/>
  <c r="K30" i="19" s="1"/>
  <c r="D31" i="19"/>
  <c r="D32" i="19"/>
  <c r="J203" i="19" l="1"/>
  <c r="J160" i="19"/>
  <c r="M123" i="19"/>
  <c r="N123" i="19"/>
  <c r="O123" i="19" s="1"/>
  <c r="L123" i="19"/>
  <c r="N115" i="19"/>
  <c r="O115" i="19" s="1"/>
  <c r="M115" i="19"/>
  <c r="N114" i="19"/>
  <c r="O114" i="19" s="1"/>
  <c r="M114" i="19"/>
  <c r="O219" i="19"/>
  <c r="H33" i="19"/>
  <c r="N33" i="19" s="1"/>
  <c r="O33" i="19" s="1"/>
  <c r="O210" i="19"/>
  <c r="H163" i="19"/>
  <c r="N163" i="19" s="1"/>
  <c r="O163" i="19" s="1"/>
  <c r="J123" i="19"/>
  <c r="H206" i="19"/>
  <c r="N206" i="19" s="1"/>
  <c r="O206" i="19" s="1"/>
  <c r="H161" i="19"/>
  <c r="L161" i="19" s="1"/>
  <c r="K195" i="19"/>
  <c r="N112" i="19"/>
  <c r="O112" i="19" s="1"/>
  <c r="K112" i="19"/>
  <c r="L11" i="19"/>
  <c r="K11" i="19"/>
  <c r="N22" i="19"/>
  <c r="O22" i="19" s="1"/>
  <c r="M20" i="19"/>
  <c r="K20" i="19"/>
  <c r="H204" i="19"/>
  <c r="L204" i="19" s="1"/>
  <c r="M195" i="19"/>
  <c r="N195" i="19"/>
  <c r="O195" i="19" s="1"/>
  <c r="J195" i="19"/>
  <c r="L195" i="19"/>
  <c r="H205" i="19"/>
  <c r="M205" i="19" s="1"/>
  <c r="H31" i="19"/>
  <c r="L31" i="19" s="1"/>
  <c r="H162" i="19"/>
  <c r="M162" i="19" s="1"/>
  <c r="L112" i="19"/>
  <c r="M112" i="19"/>
  <c r="J112" i="19"/>
  <c r="M15" i="19"/>
  <c r="M21" i="19"/>
  <c r="N13" i="19"/>
  <c r="O13" i="19" s="1"/>
  <c r="N24" i="19"/>
  <c r="O24" i="19" s="1"/>
  <c r="M22" i="19"/>
  <c r="N21" i="19"/>
  <c r="O21" i="19" s="1"/>
  <c r="M13" i="19"/>
  <c r="J11" i="19"/>
  <c r="M11" i="19"/>
  <c r="J20" i="19"/>
  <c r="N20" i="19"/>
  <c r="O20" i="19" s="1"/>
  <c r="N11" i="19"/>
  <c r="O11" i="19" s="1"/>
  <c r="L20" i="19"/>
  <c r="H198" i="19"/>
  <c r="K198" i="19" s="1"/>
  <c r="H32" i="19"/>
  <c r="M32" i="19" s="1"/>
  <c r="J30" i="19"/>
  <c r="O199" i="19" l="1"/>
  <c r="M198" i="19"/>
  <c r="J198" i="19"/>
  <c r="N198" i="19"/>
  <c r="O198" i="19" s="1"/>
  <c r="L198" i="19"/>
</calcChain>
</file>

<file path=xl/sharedStrings.xml><?xml version="1.0" encoding="utf-8"?>
<sst xmlns="http://schemas.openxmlformats.org/spreadsheetml/2006/main" count="137" uniqueCount="38">
  <si>
    <t>S.Y.</t>
  </si>
  <si>
    <t>C.Y.</t>
  </si>
  <si>
    <t>Pavement Calculations</t>
  </si>
  <si>
    <t>Side</t>
  </si>
  <si>
    <t>Length</t>
  </si>
  <si>
    <t>Start Width</t>
  </si>
  <si>
    <t>End Width</t>
  </si>
  <si>
    <t>Average Width</t>
  </si>
  <si>
    <t>Surface Area</t>
  </si>
  <si>
    <t>Planimetered Area</t>
  </si>
  <si>
    <t>Station To Station</t>
  </si>
  <si>
    <t>BEGIN</t>
  </si>
  <si>
    <t>END</t>
  </si>
  <si>
    <t>FT.</t>
  </si>
  <si>
    <t>GAL.</t>
  </si>
  <si>
    <t>Pavement</t>
  </si>
  <si>
    <t>Unit Factor</t>
  </si>
  <si>
    <t>PROOF ROLLING</t>
  </si>
  <si>
    <t>R</t>
  </si>
  <si>
    <t>HR</t>
  </si>
  <si>
    <t>L</t>
  </si>
  <si>
    <t>Totals</t>
  </si>
  <si>
    <t>SUBGRADE            COMPACTION</t>
  </si>
  <si>
    <t>C/L Const.</t>
  </si>
  <si>
    <t>COMPACTED AGGREGATE, AS PER PLAN</t>
  </si>
  <si>
    <t>ASPHALT CONCRETE BASE, PG64-22
(T = 4")</t>
  </si>
  <si>
    <t>Paved Shoulders</t>
  </si>
  <si>
    <t>Aggregate Shoulders</t>
  </si>
  <si>
    <t>CR 137</t>
  </si>
  <si>
    <t>CR 73</t>
  </si>
  <si>
    <t>Jones Rd</t>
  </si>
  <si>
    <t>POR-76</t>
  </si>
  <si>
    <t>WATER</t>
  </si>
  <si>
    <t>MGAL</t>
  </si>
  <si>
    <t>Safety Edge</t>
  </si>
  <si>
    <t>ASPHALT CONCRETE SURFACE COURSE, TYPE 1, (448), AS PER PLAN (PG64-22)  (T = 3")</t>
  </si>
  <si>
    <t>TACK COAT
(0.055 GAL./S.Y.)</t>
  </si>
  <si>
    <t>AGGREGATE BASE
(T = 6")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</si>
</sst>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.0"/>
    <numFmt numFmtId="165" formatCode="0.000"/>
    <numFmt numFmtId="166" formatCode="000\+00.00"/>
    <numFmt numFmtId="167" formatCode="0\+00.00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88">
    <xf numFmtId="0" fontId="0" fillId="0" borderId="0" xfId="0"/>
    <xf numFmtId="166" fontId="4" fillId="0" borderId="0" xfId="2" applyNumberFormat="1" applyFont="1" applyAlignment="1">
      <alignment horizontal="left" vertical="center"/>
    </xf>
    <xf numFmtId="166" fontId="1" fillId="0" borderId="2" xfId="2" applyNumberFormat="1" applyFont="1" applyBorder="1" applyAlignment="1">
      <alignment horizontal="center" vertical="center"/>
    </xf>
    <xf numFmtId="165" fontId="1" fillId="0" borderId="2" xfId="2" applyNumberFormat="1" applyFont="1" applyBorder="1" applyAlignment="1">
      <alignment horizontal="center" vertical="center"/>
    </xf>
    <xf numFmtId="2" fontId="1" fillId="0" borderId="4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1" fillId="0" borderId="0" xfId="2" applyFont="1" applyAlignment="1">
      <alignment horizontal="center" vertical="center"/>
    </xf>
    <xf numFmtId="164" fontId="1" fillId="0" borderId="0" xfId="2" applyNumberFormat="1" applyFont="1" applyAlignment="1">
      <alignment horizontal="right" vertical="center"/>
    </xf>
    <xf numFmtId="167" fontId="1" fillId="0" borderId="2" xfId="2" applyNumberFormat="1" applyFont="1" applyBorder="1" applyAlignment="1">
      <alignment horizontal="center" vertical="center"/>
    </xf>
    <xf numFmtId="166" fontId="2" fillId="0" borderId="1" xfId="2" applyNumberFormat="1" applyFont="1" applyBorder="1" applyAlignment="1">
      <alignment horizontal="left" vertical="center"/>
    </xf>
    <xf numFmtId="166" fontId="3" fillId="0" borderId="1" xfId="2" applyNumberFormat="1" applyFont="1" applyBorder="1" applyAlignment="1">
      <alignment horizontal="left" vertical="center"/>
    </xf>
    <xf numFmtId="167" fontId="1" fillId="0" borderId="1" xfId="2" applyNumberFormat="1" applyFont="1" applyBorder="1" applyAlignment="1">
      <alignment horizontal="center" vertical="center"/>
    </xf>
    <xf numFmtId="165" fontId="1" fillId="0" borderId="14" xfId="2" applyNumberFormat="1" applyFont="1" applyBorder="1" applyAlignment="1">
      <alignment horizontal="center" vertical="center"/>
    </xf>
    <xf numFmtId="167" fontId="1" fillId="0" borderId="16" xfId="2" applyNumberFormat="1" applyBorder="1" applyAlignment="1">
      <alignment horizontal="center" vertical="center"/>
    </xf>
    <xf numFmtId="165" fontId="1" fillId="0" borderId="16" xfId="2" applyNumberFormat="1" applyFont="1" applyBorder="1" applyAlignment="1">
      <alignment horizontal="center" vertical="center"/>
    </xf>
    <xf numFmtId="2" fontId="5" fillId="0" borderId="16" xfId="2" applyNumberFormat="1" applyFont="1" applyBorder="1" applyAlignment="1">
      <alignment horizontal="center" vertical="center"/>
    </xf>
    <xf numFmtId="2" fontId="6" fillId="0" borderId="16" xfId="2" applyNumberFormat="1" applyFont="1" applyBorder="1" applyAlignment="1">
      <alignment horizontal="center" vertical="center"/>
    </xf>
    <xf numFmtId="2" fontId="1" fillId="0" borderId="10" xfId="2" applyNumberFormat="1" applyFont="1" applyBorder="1" applyAlignment="1">
      <alignment horizontal="center" vertical="center"/>
    </xf>
    <xf numFmtId="2" fontId="1" fillId="0" borderId="11" xfId="2" applyNumberFormat="1" applyFont="1" applyBorder="1" applyAlignment="1">
      <alignment horizontal="center" vertical="center"/>
    </xf>
    <xf numFmtId="2" fontId="1" fillId="0" borderId="2" xfId="2" applyNumberFormat="1" applyFont="1" applyBorder="1" applyAlignment="1">
      <alignment horizontal="center" vertical="center"/>
    </xf>
    <xf numFmtId="167" fontId="1" fillId="0" borderId="0" xfId="2" applyNumberFormat="1" applyBorder="1" applyAlignment="1">
      <alignment horizontal="center" vertical="center"/>
    </xf>
    <xf numFmtId="165" fontId="1" fillId="0" borderId="0" xfId="2" applyNumberFormat="1" applyFont="1" applyBorder="1" applyAlignment="1">
      <alignment horizontal="center" vertical="center"/>
    </xf>
    <xf numFmtId="2" fontId="5" fillId="0" borderId="0" xfId="2" applyNumberFormat="1" applyFont="1" applyBorder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2" fontId="1" fillId="0" borderId="0" xfId="2" applyNumberFormat="1" applyBorder="1" applyAlignment="1">
      <alignment horizontal="center" vertical="center"/>
    </xf>
    <xf numFmtId="167" fontId="2" fillId="0" borderId="0" xfId="2" applyNumberFormat="1" applyFont="1" applyBorder="1" applyAlignment="1">
      <alignment horizontal="left" vertical="center"/>
    </xf>
    <xf numFmtId="167" fontId="2" fillId="0" borderId="15" xfId="2" applyNumberFormat="1" applyFont="1" applyBorder="1" applyAlignment="1">
      <alignment vertical="center"/>
    </xf>
    <xf numFmtId="166" fontId="1" fillId="0" borderId="0" xfId="2" applyNumberFormat="1" applyFont="1" applyAlignment="1">
      <alignment horizontal="center" vertical="center"/>
    </xf>
    <xf numFmtId="0" fontId="1" fillId="0" borderId="0" xfId="2" applyFont="1" applyAlignment="1">
      <alignment horizontal="left" vertical="center"/>
    </xf>
    <xf numFmtId="165" fontId="1" fillId="0" borderId="0" xfId="2" applyNumberFormat="1" applyFont="1" applyAlignment="1">
      <alignment horizontal="center" vertical="center"/>
    </xf>
    <xf numFmtId="2" fontId="1" fillId="0" borderId="0" xfId="2" applyNumberFormat="1" applyFont="1" applyAlignment="1">
      <alignment horizontal="center" vertical="center"/>
    </xf>
    <xf numFmtId="0" fontId="1" fillId="0" borderId="10" xfId="2" applyNumberFormat="1" applyFont="1" applyBorder="1" applyAlignment="1">
      <alignment horizontal="center" vertical="center"/>
    </xf>
    <xf numFmtId="0" fontId="1" fillId="0" borderId="1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 textRotation="90" wrapText="1"/>
    </xf>
    <xf numFmtId="2" fontId="1" fillId="0" borderId="2" xfId="2" applyNumberFormat="1" applyFont="1" applyBorder="1" applyAlignment="1">
      <alignment horizontal="center" vertical="center" textRotation="90" wrapText="1"/>
    </xf>
    <xf numFmtId="166" fontId="1" fillId="0" borderId="12" xfId="2" applyNumberFormat="1" applyFont="1" applyBorder="1" applyAlignment="1">
      <alignment horizontal="center" vertical="center" wrapText="1"/>
    </xf>
    <xf numFmtId="166" fontId="1" fillId="0" borderId="3" xfId="2" applyNumberFormat="1" applyFont="1" applyBorder="1" applyAlignment="1">
      <alignment horizontal="center" vertical="center" wrapText="1"/>
    </xf>
    <xf numFmtId="2" fontId="1" fillId="0" borderId="3" xfId="2" applyNumberFormat="1" applyFont="1" applyBorder="1" applyAlignment="1">
      <alignment horizontal="center" vertical="center"/>
    </xf>
    <xf numFmtId="2" fontId="1" fillId="0" borderId="7" xfId="2" applyNumberFormat="1" applyFont="1" applyBorder="1" applyAlignment="1">
      <alignment horizontal="center" vertical="center"/>
    </xf>
    <xf numFmtId="2" fontId="1" fillId="0" borderId="13" xfId="2" applyNumberFormat="1" applyFont="1" applyBorder="1" applyAlignment="1" applyProtection="1">
      <alignment horizontal="center" vertical="center"/>
    </xf>
    <xf numFmtId="2" fontId="1" fillId="0" borderId="14" xfId="2" applyNumberFormat="1" applyFont="1" applyBorder="1" applyAlignment="1" applyProtection="1">
      <alignment horizontal="center" vertical="center"/>
    </xf>
    <xf numFmtId="2" fontId="1" fillId="0" borderId="14" xfId="2" applyNumberFormat="1" applyFont="1" applyBorder="1" applyAlignment="1">
      <alignment horizontal="center" vertical="center"/>
    </xf>
    <xf numFmtId="2" fontId="1" fillId="0" borderId="2" xfId="2" applyNumberFormat="1" applyFont="1" applyFill="1" applyBorder="1" applyAlignment="1">
      <alignment horizontal="center" vertical="center"/>
    </xf>
    <xf numFmtId="0" fontId="1" fillId="0" borderId="0" xfId="2" applyFont="1" applyFill="1" applyAlignment="1">
      <alignment horizontal="left" vertical="center"/>
    </xf>
    <xf numFmtId="0" fontId="1" fillId="0" borderId="0" xfId="2" applyFont="1" applyFill="1" applyAlignment="1">
      <alignment horizontal="center" vertical="center"/>
    </xf>
    <xf numFmtId="2" fontId="1" fillId="0" borderId="0" xfId="2" applyNumberFormat="1" applyFont="1" applyFill="1" applyAlignment="1">
      <alignment horizontal="center" vertical="center"/>
    </xf>
    <xf numFmtId="0" fontId="1" fillId="0" borderId="11" xfId="2" applyNumberFormat="1" applyFont="1" applyFill="1" applyBorder="1" applyAlignment="1">
      <alignment horizontal="center" vertical="center"/>
    </xf>
    <xf numFmtId="2" fontId="1" fillId="0" borderId="2" xfId="2" applyNumberFormat="1" applyFont="1" applyFill="1" applyBorder="1" applyAlignment="1">
      <alignment horizontal="center" vertical="center" textRotation="90" wrapText="1"/>
    </xf>
    <xf numFmtId="2" fontId="1" fillId="0" borderId="14" xfId="2" applyNumberFormat="1" applyFont="1" applyFill="1" applyBorder="1" applyAlignment="1">
      <alignment horizontal="center" vertical="center"/>
    </xf>
    <xf numFmtId="2" fontId="1" fillId="0" borderId="11" xfId="2" applyNumberFormat="1" applyFont="1" applyFill="1" applyBorder="1" applyAlignment="1">
      <alignment horizontal="center" vertical="center"/>
    </xf>
    <xf numFmtId="2" fontId="5" fillId="0" borderId="0" xfId="2" applyNumberFormat="1" applyFont="1" applyFill="1" applyBorder="1" applyAlignment="1">
      <alignment horizontal="center" vertical="center"/>
    </xf>
    <xf numFmtId="0" fontId="0" fillId="0" borderId="0" xfId="0" applyFill="1"/>
    <xf numFmtId="164" fontId="1" fillId="0" borderId="2" xfId="2" applyNumberFormat="1" applyFont="1" applyBorder="1" applyAlignment="1">
      <alignment horizontal="center" vertical="center"/>
    </xf>
    <xf numFmtId="2" fontId="5" fillId="0" borderId="23" xfId="2" applyNumberFormat="1" applyFont="1" applyBorder="1" applyAlignment="1">
      <alignment horizontal="center" vertical="center"/>
    </xf>
    <xf numFmtId="2" fontId="5" fillId="0" borderId="22" xfId="2" applyNumberFormat="1" applyFont="1" applyBorder="1" applyAlignment="1">
      <alignment horizontal="center" vertical="center"/>
    </xf>
    <xf numFmtId="2" fontId="5" fillId="0" borderId="17" xfId="2" applyNumberFormat="1" applyFont="1" applyBorder="1" applyAlignment="1">
      <alignment horizontal="center" vertical="center"/>
    </xf>
    <xf numFmtId="2" fontId="5" fillId="0" borderId="17" xfId="2" applyNumberFormat="1" applyFont="1" applyFill="1" applyBorder="1" applyAlignment="1">
      <alignment horizontal="center" vertical="center"/>
    </xf>
    <xf numFmtId="165" fontId="5" fillId="0" borderId="17" xfId="2" applyNumberFormat="1" applyFont="1" applyBorder="1" applyAlignment="1">
      <alignment horizontal="center" vertical="center"/>
    </xf>
    <xf numFmtId="165" fontId="1" fillId="0" borderId="4" xfId="2" applyNumberFormat="1" applyFont="1" applyBorder="1" applyAlignment="1">
      <alignment horizontal="center" vertical="center"/>
    </xf>
    <xf numFmtId="167" fontId="1" fillId="0" borderId="1" xfId="2" applyNumberFormat="1" applyFont="1" applyFill="1" applyBorder="1" applyAlignment="1">
      <alignment horizontal="center" vertical="center"/>
    </xf>
    <xf numFmtId="167" fontId="1" fillId="0" borderId="2" xfId="2" applyNumberFormat="1" applyFont="1" applyFill="1" applyBorder="1" applyAlignment="1">
      <alignment horizontal="center" vertical="center"/>
    </xf>
    <xf numFmtId="165" fontId="1" fillId="0" borderId="2" xfId="2" applyNumberFormat="1" applyFont="1" applyFill="1" applyBorder="1" applyAlignment="1">
      <alignment horizontal="center" vertical="center"/>
    </xf>
    <xf numFmtId="167" fontId="1" fillId="0" borderId="5" xfId="2" applyNumberFormat="1" applyFont="1" applyFill="1" applyBorder="1" applyAlignment="1">
      <alignment horizontal="center" vertical="center"/>
    </xf>
    <xf numFmtId="166" fontId="2" fillId="0" borderId="1" xfId="2" applyNumberFormat="1" applyFont="1" applyFill="1" applyBorder="1" applyAlignment="1">
      <alignment horizontal="left" vertical="center"/>
    </xf>
    <xf numFmtId="166" fontId="3" fillId="0" borderId="1" xfId="2" applyNumberFormat="1" applyFont="1" applyFill="1" applyBorder="1" applyAlignment="1">
      <alignment horizontal="left" vertical="center"/>
    </xf>
    <xf numFmtId="166" fontId="1" fillId="0" borderId="2" xfId="2" applyNumberFormat="1" applyFont="1" applyFill="1" applyBorder="1" applyAlignment="1">
      <alignment horizontal="center" vertical="center"/>
    </xf>
    <xf numFmtId="2" fontId="7" fillId="0" borderId="1" xfId="2" applyNumberFormat="1" applyFont="1" applyFill="1" applyBorder="1" applyAlignment="1">
      <alignment horizontal="left" vertical="center"/>
    </xf>
    <xf numFmtId="167" fontId="1" fillId="0" borderId="24" xfId="2" applyNumberFormat="1" applyFont="1" applyFill="1" applyBorder="1" applyAlignment="1">
      <alignment horizontal="center" vertical="center"/>
    </xf>
    <xf numFmtId="167" fontId="1" fillId="0" borderId="13" xfId="2" applyNumberFormat="1" applyFont="1" applyFill="1" applyBorder="1" applyAlignment="1">
      <alignment horizontal="center" vertical="center"/>
    </xf>
    <xf numFmtId="167" fontId="1" fillId="0" borderId="14" xfId="2" applyNumberFormat="1" applyFont="1" applyFill="1" applyBorder="1" applyAlignment="1">
      <alignment horizontal="center" vertical="center"/>
    </xf>
    <xf numFmtId="165" fontId="1" fillId="0" borderId="14" xfId="2" applyNumberFormat="1" applyFont="1" applyFill="1" applyBorder="1" applyAlignment="1">
      <alignment horizontal="center" vertical="center"/>
    </xf>
    <xf numFmtId="166" fontId="3" fillId="0" borderId="1" xfId="2" applyNumberFormat="1" applyFont="1" applyFill="1" applyBorder="1" applyAlignment="1">
      <alignment horizontal="center" vertical="center"/>
    </xf>
    <xf numFmtId="167" fontId="2" fillId="0" borderId="1" xfId="2" applyNumberFormat="1" applyFont="1" applyFill="1" applyBorder="1" applyAlignment="1">
      <alignment horizontal="center" vertical="center"/>
    </xf>
    <xf numFmtId="2" fontId="1" fillId="0" borderId="25" xfId="2" applyNumberFormat="1" applyFont="1" applyBorder="1" applyAlignment="1">
      <alignment horizontal="right" vertical="center" shrinkToFit="1"/>
    </xf>
    <xf numFmtId="0" fontId="1" fillId="0" borderId="26" xfId="2" applyFont="1" applyBorder="1" applyAlignment="1">
      <alignment vertical="center" shrinkToFit="1"/>
    </xf>
    <xf numFmtId="0" fontId="0" fillId="0" borderId="27" xfId="0" applyBorder="1" applyAlignment="1">
      <alignment vertical="center"/>
    </xf>
    <xf numFmtId="2" fontId="1" fillId="0" borderId="18" xfId="2" applyNumberFormat="1" applyFont="1" applyBorder="1" applyAlignment="1">
      <alignment horizontal="center" vertical="center" textRotation="90" wrapText="1"/>
    </xf>
    <xf numFmtId="2" fontId="1" fillId="0" borderId="8" xfId="2" applyNumberFormat="1" applyFont="1" applyBorder="1" applyAlignment="1">
      <alignment horizontal="center" vertical="center" textRotation="90" wrapText="1"/>
    </xf>
    <xf numFmtId="2" fontId="1" fillId="0" borderId="21" xfId="2" applyNumberFormat="1" applyFont="1" applyBorder="1" applyAlignment="1">
      <alignment horizontal="center" vertical="center" textRotation="90" wrapText="1"/>
    </xf>
    <xf numFmtId="2" fontId="1" fillId="0" borderId="9" xfId="2" applyNumberFormat="1" applyFont="1" applyBorder="1" applyAlignment="1">
      <alignment horizontal="center" vertical="center" textRotation="90" wrapText="1"/>
    </xf>
    <xf numFmtId="166" fontId="1" fillId="0" borderId="6" xfId="2" applyNumberFormat="1" applyFont="1" applyBorder="1" applyAlignment="1">
      <alignment horizontal="center" vertical="center" wrapText="1"/>
    </xf>
    <xf numFmtId="0" fontId="1" fillId="0" borderId="5" xfId="2" applyFont="1" applyBorder="1" applyAlignment="1">
      <alignment horizontal="center" vertical="center" wrapText="1"/>
    </xf>
    <xf numFmtId="166" fontId="1" fillId="0" borderId="19" xfId="2" applyNumberFormat="1" applyFont="1" applyBorder="1" applyAlignment="1">
      <alignment horizontal="center" vertical="center" shrinkToFit="1"/>
    </xf>
    <xf numFmtId="0" fontId="1" fillId="0" borderId="20" xfId="2" applyFont="1" applyBorder="1" applyAlignment="1">
      <alignment horizontal="center" vertical="center" shrinkToFit="1"/>
    </xf>
    <xf numFmtId="1" fontId="1" fillId="0" borderId="11" xfId="2" applyNumberFormat="1" applyFont="1" applyBorder="1" applyAlignment="1">
      <alignment horizontal="center" vertical="center" textRotation="90" wrapText="1"/>
    </xf>
    <xf numFmtId="1" fontId="1" fillId="0" borderId="2" xfId="2" applyNumberFormat="1" applyFont="1" applyBorder="1" applyAlignment="1">
      <alignment horizontal="center" vertical="center" textRotation="90" wrapText="1"/>
    </xf>
    <xf numFmtId="1" fontId="1" fillId="0" borderId="3" xfId="2" applyNumberFormat="1" applyFont="1" applyBorder="1" applyAlignment="1">
      <alignment horizontal="center" vertical="center" textRotation="90" wrapText="1"/>
    </xf>
    <xf numFmtId="0" fontId="1" fillId="0" borderId="8" xfId="2" applyFont="1" applyBorder="1" applyAlignment="1">
      <alignment horizontal="center" vertical="center" textRotation="90" wrapText="1"/>
    </xf>
  </cellXfs>
  <cellStyles count="3">
    <cellStyle name="Currency 2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41"/>
  <sheetViews>
    <sheetView tabSelected="1" topLeftCell="A226" zoomScaleNormal="100" zoomScaleSheetLayoutView="90" workbookViewId="0">
      <selection activeCell="S241" sqref="S241"/>
    </sheetView>
  </sheetViews>
  <sheetFormatPr defaultRowHeight="12.75" x14ac:dyDescent="0.2"/>
  <cols>
    <col min="1" max="2" width="11.7109375" customWidth="1"/>
    <col min="9" max="9" width="9.140625" customWidth="1"/>
    <col min="10" max="10" width="10.7109375" customWidth="1"/>
    <col min="12" max="12" width="10.7109375" customWidth="1"/>
    <col min="16" max="17" width="9.140625" style="51"/>
  </cols>
  <sheetData>
    <row r="1" spans="1:19" ht="18" x14ac:dyDescent="0.2">
      <c r="A1" s="1" t="s">
        <v>2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43"/>
      <c r="Q1" s="43"/>
      <c r="R1" s="7"/>
      <c r="S1" s="28"/>
    </row>
    <row r="2" spans="1:19" ht="18" x14ac:dyDescent="0.2">
      <c r="A2" s="1" t="s">
        <v>31</v>
      </c>
      <c r="B2" s="27"/>
      <c r="C2" s="28"/>
      <c r="D2" s="28"/>
      <c r="E2" s="28"/>
      <c r="F2" s="28"/>
      <c r="G2" s="28"/>
      <c r="H2" s="28"/>
      <c r="I2" s="28"/>
      <c r="J2" s="6"/>
      <c r="K2" s="6"/>
      <c r="L2" s="6"/>
      <c r="M2" s="6"/>
      <c r="N2" s="6"/>
      <c r="O2" s="6"/>
      <c r="P2" s="44"/>
      <c r="Q2" s="44"/>
      <c r="R2" s="7"/>
      <c r="S2" s="6"/>
    </row>
    <row r="3" spans="1:19" ht="13.5" thickBot="1" x14ac:dyDescent="0.25">
      <c r="A3" s="27"/>
      <c r="B3" s="27"/>
      <c r="C3" s="29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45"/>
      <c r="Q3" s="45"/>
      <c r="R3" s="30"/>
      <c r="S3" s="30"/>
    </row>
    <row r="4" spans="1:19" x14ac:dyDescent="0.2">
      <c r="A4" s="82" t="s">
        <v>23</v>
      </c>
      <c r="B4" s="83"/>
      <c r="C4" s="84" t="s">
        <v>3</v>
      </c>
      <c r="D4" s="76" t="s">
        <v>4</v>
      </c>
      <c r="E4" s="76" t="s">
        <v>5</v>
      </c>
      <c r="F4" s="76" t="s">
        <v>6</v>
      </c>
      <c r="G4" s="76" t="s">
        <v>7</v>
      </c>
      <c r="H4" s="76" t="s">
        <v>8</v>
      </c>
      <c r="I4" s="78" t="s">
        <v>9</v>
      </c>
      <c r="J4" s="31">
        <v>441</v>
      </c>
      <c r="K4" s="32">
        <v>407</v>
      </c>
      <c r="L4" s="32">
        <v>301</v>
      </c>
      <c r="M4" s="32">
        <v>304</v>
      </c>
      <c r="N4" s="32">
        <v>204</v>
      </c>
      <c r="O4" s="32">
        <v>204</v>
      </c>
      <c r="P4" s="46"/>
      <c r="Q4" s="46"/>
      <c r="R4" s="32">
        <v>617</v>
      </c>
      <c r="S4" s="32">
        <v>617</v>
      </c>
    </row>
    <row r="5" spans="1:19" ht="140.1" customHeight="1" x14ac:dyDescent="0.2">
      <c r="A5" s="80" t="s">
        <v>10</v>
      </c>
      <c r="B5" s="81"/>
      <c r="C5" s="85"/>
      <c r="D5" s="87"/>
      <c r="E5" s="77"/>
      <c r="F5" s="77"/>
      <c r="G5" s="77"/>
      <c r="H5" s="77"/>
      <c r="I5" s="79"/>
      <c r="J5" s="33" t="s">
        <v>35</v>
      </c>
      <c r="K5" s="34" t="s">
        <v>36</v>
      </c>
      <c r="L5" s="34" t="s">
        <v>25</v>
      </c>
      <c r="M5" s="34" t="s">
        <v>37</v>
      </c>
      <c r="N5" s="34" t="s">
        <v>22</v>
      </c>
      <c r="O5" s="34" t="s">
        <v>17</v>
      </c>
      <c r="P5" s="47"/>
      <c r="Q5" s="47"/>
      <c r="R5" s="34" t="s">
        <v>24</v>
      </c>
      <c r="S5" s="34" t="s">
        <v>32</v>
      </c>
    </row>
    <row r="6" spans="1:19" ht="13.5" thickBot="1" x14ac:dyDescent="0.25">
      <c r="A6" s="35" t="s">
        <v>11</v>
      </c>
      <c r="B6" s="36" t="s">
        <v>12</v>
      </c>
      <c r="C6" s="86"/>
      <c r="D6" s="37" t="s">
        <v>13</v>
      </c>
      <c r="E6" s="37" t="s">
        <v>13</v>
      </c>
      <c r="F6" s="37" t="s">
        <v>13</v>
      </c>
      <c r="G6" s="37" t="s">
        <v>13</v>
      </c>
      <c r="H6" s="37" t="s">
        <v>0</v>
      </c>
      <c r="I6" s="38" t="s">
        <v>0</v>
      </c>
      <c r="J6" s="5" t="s">
        <v>1</v>
      </c>
      <c r="K6" s="19" t="s">
        <v>14</v>
      </c>
      <c r="L6" s="19" t="s">
        <v>1</v>
      </c>
      <c r="M6" s="19" t="s">
        <v>1</v>
      </c>
      <c r="N6" s="19" t="s">
        <v>0</v>
      </c>
      <c r="O6" s="19" t="s">
        <v>19</v>
      </c>
      <c r="P6" s="42"/>
      <c r="Q6" s="42"/>
      <c r="R6" s="19" t="s">
        <v>1</v>
      </c>
      <c r="S6" s="19" t="s">
        <v>33</v>
      </c>
    </row>
    <row r="7" spans="1:19" ht="13.5" thickBot="1" x14ac:dyDescent="0.25">
      <c r="A7" s="9"/>
      <c r="B7" s="2"/>
      <c r="C7" s="3"/>
      <c r="D7" s="19"/>
      <c r="E7" s="19"/>
      <c r="F7" s="19"/>
      <c r="G7" s="73" t="s">
        <v>16</v>
      </c>
      <c r="H7" s="74"/>
      <c r="I7" s="75"/>
      <c r="J7" s="39">
        <v>3</v>
      </c>
      <c r="K7" s="12">
        <v>5.5E-2</v>
      </c>
      <c r="L7" s="40">
        <v>4</v>
      </c>
      <c r="M7" s="41">
        <v>6</v>
      </c>
      <c r="N7" s="41">
        <v>1</v>
      </c>
      <c r="O7" s="40">
        <v>1</v>
      </c>
      <c r="P7" s="48"/>
      <c r="Q7" s="48"/>
      <c r="R7" s="40">
        <v>7</v>
      </c>
      <c r="S7" s="41">
        <v>1</v>
      </c>
    </row>
    <row r="8" spans="1:19" x14ac:dyDescent="0.2">
      <c r="A8" s="9" t="s">
        <v>28</v>
      </c>
      <c r="B8" s="2"/>
      <c r="C8" s="3"/>
      <c r="D8" s="19"/>
      <c r="E8" s="19"/>
      <c r="F8" s="19"/>
      <c r="G8" s="19"/>
      <c r="H8" s="4"/>
      <c r="I8" s="4"/>
      <c r="J8" s="17"/>
      <c r="K8" s="18"/>
      <c r="L8" s="18"/>
      <c r="M8" s="18"/>
      <c r="N8" s="18"/>
      <c r="O8" s="18"/>
      <c r="P8" s="49"/>
      <c r="Q8" s="49"/>
      <c r="R8" s="18"/>
      <c r="S8" s="18"/>
    </row>
    <row r="9" spans="1:19" x14ac:dyDescent="0.2">
      <c r="A9" s="10" t="s">
        <v>15</v>
      </c>
      <c r="B9" s="2"/>
      <c r="C9" s="3"/>
      <c r="D9" s="19"/>
      <c r="E9" s="19"/>
      <c r="F9" s="19"/>
      <c r="G9" s="19"/>
      <c r="H9" s="4"/>
      <c r="I9" s="4"/>
      <c r="J9" s="5"/>
      <c r="K9" s="19"/>
      <c r="L9" s="19"/>
      <c r="M9" s="19"/>
      <c r="N9" s="19"/>
      <c r="O9" s="19"/>
      <c r="P9" s="42"/>
      <c r="Q9" s="42"/>
      <c r="R9" s="19"/>
      <c r="S9" s="19"/>
    </row>
    <row r="10" spans="1:19" x14ac:dyDescent="0.2">
      <c r="A10" s="59">
        <v>4680</v>
      </c>
      <c r="B10" s="60">
        <v>4700</v>
      </c>
      <c r="C10" s="61" t="s">
        <v>20</v>
      </c>
      <c r="D10" s="42">
        <f t="shared" ref="D10" si="0">B10-A10</f>
        <v>20</v>
      </c>
      <c r="E10" s="42">
        <v>10.36</v>
      </c>
      <c r="F10" s="42">
        <v>10</v>
      </c>
      <c r="G10" s="19">
        <f t="shared" ref="G10" si="1">ROUND((E10+F10)/2,2)</f>
        <v>10.18</v>
      </c>
      <c r="H10" s="19">
        <f t="shared" ref="H10" si="2">D10*G10/9</f>
        <v>22.62222222222222</v>
      </c>
      <c r="I10" s="4"/>
      <c r="J10" s="5">
        <f t="shared" ref="J10" si="3">H10*J$7/12/3</f>
        <v>1.8851851851851851</v>
      </c>
      <c r="K10" s="3">
        <f t="shared" ref="K10" si="4">2*(H10*K$7)</f>
        <v>2.4884444444444442</v>
      </c>
      <c r="L10" s="19">
        <f>H10*L$7/36</f>
        <v>2.51358024691358</v>
      </c>
      <c r="M10" s="19">
        <f>H10*M$7/36</f>
        <v>3.7703703703703701</v>
      </c>
      <c r="N10" s="19">
        <f>H10</f>
        <v>22.62222222222222</v>
      </c>
      <c r="O10" s="19">
        <f t="shared" ref="O10" si="5">N10/2000</f>
        <v>1.131111111111111E-2</v>
      </c>
      <c r="P10" s="42"/>
      <c r="Q10" s="42"/>
      <c r="R10" s="19"/>
      <c r="S10" s="19"/>
    </row>
    <row r="11" spans="1:19" x14ac:dyDescent="0.2">
      <c r="A11" s="59">
        <f>B10</f>
        <v>4700</v>
      </c>
      <c r="B11" s="60">
        <v>4869.9399999999996</v>
      </c>
      <c r="C11" s="61" t="s">
        <v>20</v>
      </c>
      <c r="D11" s="42">
        <f t="shared" ref="D11:D12" si="6">B11-A11</f>
        <v>169.9399999999996</v>
      </c>
      <c r="E11" s="42">
        <v>10</v>
      </c>
      <c r="F11" s="42">
        <v>10</v>
      </c>
      <c r="G11" s="19">
        <f t="shared" ref="G11" si="7">ROUND((E11+F11)/2,2)</f>
        <v>10</v>
      </c>
      <c r="H11" s="19">
        <f t="shared" ref="H11" si="8">D11*G11/9</f>
        <v>188.82222222222177</v>
      </c>
      <c r="I11" s="4"/>
      <c r="J11" s="5">
        <f t="shared" ref="J11" si="9">H11*J$7/12/3</f>
        <v>15.735185185185147</v>
      </c>
      <c r="K11" s="3">
        <f t="shared" ref="K11" si="10">2*(H11*K$7)</f>
        <v>20.770444444444394</v>
      </c>
      <c r="L11" s="19">
        <f>H11*L$7/36</f>
        <v>20.980246913580196</v>
      </c>
      <c r="M11" s="19">
        <f>H11*M$7/36</f>
        <v>31.470370370370297</v>
      </c>
      <c r="N11" s="19">
        <f>H11</f>
        <v>188.82222222222177</v>
      </c>
      <c r="O11" s="19">
        <f t="shared" ref="O11:O16" si="11">N11/2000</f>
        <v>9.441111111111089E-2</v>
      </c>
      <c r="P11" s="42"/>
      <c r="Q11" s="42"/>
      <c r="R11" s="19"/>
      <c r="S11" s="52"/>
    </row>
    <row r="12" spans="1:19" x14ac:dyDescent="0.2">
      <c r="A12" s="59">
        <f>B11</f>
        <v>4869.9399999999996</v>
      </c>
      <c r="B12" s="60">
        <v>4881.4399999999996</v>
      </c>
      <c r="C12" s="61" t="s">
        <v>20</v>
      </c>
      <c r="D12" s="42">
        <f t="shared" si="6"/>
        <v>11.5</v>
      </c>
      <c r="E12" s="42">
        <v>14.5</v>
      </c>
      <c r="F12" s="42">
        <v>14.5</v>
      </c>
      <c r="G12" s="19">
        <f t="shared" ref="G12" si="12">ROUND((E12+F12)/2,2)</f>
        <v>14.5</v>
      </c>
      <c r="H12" s="19">
        <f t="shared" ref="H12" si="13">D12*G12/9</f>
        <v>18.527777777777779</v>
      </c>
      <c r="I12" s="4"/>
      <c r="J12" s="5"/>
      <c r="K12" s="3"/>
      <c r="L12" s="19"/>
      <c r="M12" s="19">
        <f>H12*M$7/36</f>
        <v>3.0879629629629632</v>
      </c>
      <c r="N12" s="19">
        <f>H12</f>
        <v>18.527777777777779</v>
      </c>
      <c r="O12" s="19">
        <f t="shared" si="11"/>
        <v>9.2638888888888892E-3</v>
      </c>
      <c r="P12" s="42"/>
      <c r="Q12" s="42"/>
      <c r="R12" s="19"/>
      <c r="S12" s="52"/>
    </row>
    <row r="13" spans="1:19" x14ac:dyDescent="0.2">
      <c r="A13" s="59">
        <f>B12</f>
        <v>4881.4399999999996</v>
      </c>
      <c r="B13" s="60">
        <v>4894.9399999999996</v>
      </c>
      <c r="C13" s="61" t="s">
        <v>20</v>
      </c>
      <c r="D13" s="42">
        <f t="shared" ref="D13:D16" si="14">B13-A13</f>
        <v>13.5</v>
      </c>
      <c r="E13" s="42">
        <v>14</v>
      </c>
      <c r="F13" s="42">
        <v>14</v>
      </c>
      <c r="G13" s="19">
        <f t="shared" ref="G13:G16" si="15">ROUND((E13+F13)/2,2)</f>
        <v>14</v>
      </c>
      <c r="H13" s="19">
        <f t="shared" ref="H13:H16" si="16">D13*G13/9</f>
        <v>21</v>
      </c>
      <c r="I13" s="4"/>
      <c r="J13" s="5"/>
      <c r="K13" s="3"/>
      <c r="L13" s="19"/>
      <c r="M13" s="19">
        <f>H13*M$7/36</f>
        <v>3.5</v>
      </c>
      <c r="N13" s="19">
        <f>H13</f>
        <v>21</v>
      </c>
      <c r="O13" s="19">
        <f t="shared" si="11"/>
        <v>1.0500000000000001E-2</v>
      </c>
      <c r="P13" s="42"/>
      <c r="Q13" s="42"/>
      <c r="R13" s="19"/>
      <c r="S13" s="52"/>
    </row>
    <row r="14" spans="1:19" x14ac:dyDescent="0.2">
      <c r="A14" s="59"/>
      <c r="B14" s="60"/>
      <c r="C14" s="61"/>
      <c r="D14" s="42"/>
      <c r="E14" s="42"/>
      <c r="F14" s="42"/>
      <c r="G14" s="19"/>
      <c r="H14" s="19"/>
      <c r="I14" s="4"/>
      <c r="J14" s="5"/>
      <c r="K14" s="3"/>
      <c r="L14" s="19"/>
      <c r="M14" s="19"/>
      <c r="N14" s="19"/>
      <c r="O14" s="19"/>
      <c r="P14" s="42"/>
      <c r="Q14" s="42"/>
      <c r="R14" s="19"/>
      <c r="S14" s="52"/>
    </row>
    <row r="15" spans="1:19" x14ac:dyDescent="0.2">
      <c r="A15" s="59">
        <v>5105.78</v>
      </c>
      <c r="B15" s="60">
        <v>5130.78</v>
      </c>
      <c r="C15" s="61" t="s">
        <v>20</v>
      </c>
      <c r="D15" s="42">
        <f t="shared" si="14"/>
        <v>25</v>
      </c>
      <c r="E15" s="42">
        <v>14.5</v>
      </c>
      <c r="F15" s="42">
        <v>14.5</v>
      </c>
      <c r="G15" s="19">
        <f t="shared" si="15"/>
        <v>14.5</v>
      </c>
      <c r="H15" s="19">
        <f t="shared" si="16"/>
        <v>40.277777777777779</v>
      </c>
      <c r="I15" s="4"/>
      <c r="J15" s="5"/>
      <c r="K15" s="3"/>
      <c r="L15" s="19"/>
      <c r="M15" s="19">
        <f>H15*M$7/36</f>
        <v>6.7129629629629637</v>
      </c>
      <c r="N15" s="19">
        <f>H15</f>
        <v>40.277777777777779</v>
      </c>
      <c r="O15" s="19">
        <f t="shared" si="11"/>
        <v>2.013888888888889E-2</v>
      </c>
      <c r="P15" s="42"/>
      <c r="Q15" s="42"/>
      <c r="R15" s="19"/>
      <c r="S15" s="52"/>
    </row>
    <row r="16" spans="1:19" x14ac:dyDescent="0.2">
      <c r="A16" s="62">
        <f>B15</f>
        <v>5130.78</v>
      </c>
      <c r="B16" s="60">
        <v>5320</v>
      </c>
      <c r="C16" s="61" t="s">
        <v>20</v>
      </c>
      <c r="D16" s="42">
        <f t="shared" si="14"/>
        <v>189.22000000000025</v>
      </c>
      <c r="E16" s="42">
        <v>10</v>
      </c>
      <c r="F16" s="42">
        <v>10</v>
      </c>
      <c r="G16" s="19">
        <f t="shared" si="15"/>
        <v>10</v>
      </c>
      <c r="H16" s="19">
        <f t="shared" si="16"/>
        <v>210.24444444444472</v>
      </c>
      <c r="I16" s="4"/>
      <c r="J16" s="5">
        <f t="shared" ref="J16" si="17">H16*J$7/12/3</f>
        <v>17.520370370370394</v>
      </c>
      <c r="K16" s="3">
        <f t="shared" ref="K16" si="18">2*(H16*K$7)</f>
        <v>23.126888888888921</v>
      </c>
      <c r="L16" s="19">
        <f>H16*L$7/36</f>
        <v>23.360493827160525</v>
      </c>
      <c r="M16" s="19">
        <f>H16*M$7/36</f>
        <v>35.040740740740787</v>
      </c>
      <c r="N16" s="19">
        <f>H16</f>
        <v>210.24444444444472</v>
      </c>
      <c r="O16" s="19">
        <f t="shared" si="11"/>
        <v>0.10512222222222237</v>
      </c>
      <c r="P16" s="42"/>
      <c r="Q16" s="42"/>
      <c r="R16" s="19"/>
      <c r="S16" s="52"/>
    </row>
    <row r="17" spans="1:19" x14ac:dyDescent="0.2">
      <c r="A17" s="60">
        <f>B16</f>
        <v>5320</v>
      </c>
      <c r="B17" s="60">
        <v>5330</v>
      </c>
      <c r="C17" s="61" t="s">
        <v>20</v>
      </c>
      <c r="D17" s="42">
        <f t="shared" ref="D17" si="19">B17-A17</f>
        <v>10</v>
      </c>
      <c r="E17" s="42">
        <v>10</v>
      </c>
      <c r="F17" s="42">
        <v>10.09</v>
      </c>
      <c r="G17" s="19">
        <f t="shared" ref="G17" si="20">ROUND((E17+F17)/2,2)</f>
        <v>10.050000000000001</v>
      </c>
      <c r="H17" s="19">
        <f t="shared" ref="H17" si="21">D17*G17/9</f>
        <v>11.166666666666666</v>
      </c>
      <c r="I17" s="4"/>
      <c r="J17" s="5">
        <f t="shared" ref="J17" si="22">H17*J$7/12/3</f>
        <v>0.93055555555555547</v>
      </c>
      <c r="K17" s="3">
        <f t="shared" ref="K17" si="23">2*(H17*K$7)</f>
        <v>1.2283333333333333</v>
      </c>
      <c r="L17" s="19">
        <f>H17*L$7/36</f>
        <v>1.2407407407407407</v>
      </c>
      <c r="M17" s="19">
        <f>H17*M$7/36</f>
        <v>1.8611111111111112</v>
      </c>
      <c r="N17" s="19">
        <f>H17</f>
        <v>11.166666666666666</v>
      </c>
      <c r="O17" s="19">
        <f t="shared" ref="O17" si="24">N17/2000</f>
        <v>5.5833333333333334E-3</v>
      </c>
      <c r="P17" s="42"/>
      <c r="Q17" s="42"/>
      <c r="R17" s="19"/>
      <c r="S17" s="52"/>
    </row>
    <row r="18" spans="1:19" x14ac:dyDescent="0.2">
      <c r="A18" s="59"/>
      <c r="B18" s="60"/>
      <c r="C18" s="61"/>
      <c r="D18" s="42"/>
      <c r="E18" s="42"/>
      <c r="F18" s="42"/>
      <c r="G18" s="19"/>
      <c r="H18" s="19"/>
      <c r="I18" s="4"/>
      <c r="J18" s="5"/>
      <c r="K18" s="3"/>
      <c r="L18" s="19"/>
      <c r="M18" s="19"/>
      <c r="N18" s="19"/>
      <c r="O18" s="19"/>
      <c r="P18" s="42"/>
      <c r="Q18" s="42"/>
      <c r="R18" s="19"/>
      <c r="S18" s="52"/>
    </row>
    <row r="19" spans="1:19" x14ac:dyDescent="0.2">
      <c r="A19" s="59">
        <v>4680</v>
      </c>
      <c r="B19" s="60">
        <v>4700</v>
      </c>
      <c r="C19" s="61" t="s">
        <v>18</v>
      </c>
      <c r="D19" s="42">
        <f>B19-A19</f>
        <v>20</v>
      </c>
      <c r="E19" s="42">
        <v>10.16</v>
      </c>
      <c r="F19" s="42">
        <v>10</v>
      </c>
      <c r="G19" s="19">
        <f t="shared" ref="G19" si="25">ROUND((E19+F19)/2,2)</f>
        <v>10.08</v>
      </c>
      <c r="H19" s="19">
        <f t="shared" ref="H19" si="26">D19*G19/9</f>
        <v>22.4</v>
      </c>
      <c r="I19" s="4"/>
      <c r="J19" s="5">
        <f t="shared" ref="J19" si="27">H19*J$7/12/3</f>
        <v>1.8666666666666663</v>
      </c>
      <c r="K19" s="3">
        <f t="shared" ref="K19" si="28">2*(H19*K$7)</f>
        <v>2.464</v>
      </c>
      <c r="L19" s="19">
        <f>H19*L$7/36</f>
        <v>2.4888888888888889</v>
      </c>
      <c r="M19" s="19">
        <f>H19*M$7/36</f>
        <v>3.7333333333333325</v>
      </c>
      <c r="N19" s="19">
        <f>H19</f>
        <v>22.4</v>
      </c>
      <c r="O19" s="19">
        <f>N19/2000</f>
        <v>1.12E-2</v>
      </c>
      <c r="P19" s="42"/>
      <c r="Q19" s="42"/>
      <c r="R19" s="19"/>
      <c r="S19" s="52"/>
    </row>
    <row r="20" spans="1:19" x14ac:dyDescent="0.2">
      <c r="A20" s="59">
        <f>B19</f>
        <v>4700</v>
      </c>
      <c r="B20" s="60">
        <v>4869.9399999999996</v>
      </c>
      <c r="C20" s="61" t="s">
        <v>18</v>
      </c>
      <c r="D20" s="42">
        <f>B20-A20</f>
        <v>169.9399999999996</v>
      </c>
      <c r="E20" s="42">
        <v>10</v>
      </c>
      <c r="F20" s="42">
        <v>10</v>
      </c>
      <c r="G20" s="19">
        <f t="shared" ref="G20" si="29">ROUND((E20+F20)/2,2)</f>
        <v>10</v>
      </c>
      <c r="H20" s="19">
        <f t="shared" ref="H20" si="30">D20*G20/9</f>
        <v>188.82222222222177</v>
      </c>
      <c r="I20" s="4"/>
      <c r="J20" s="5">
        <f t="shared" ref="J20" si="31">H20*J$7/12/3</f>
        <v>15.735185185185147</v>
      </c>
      <c r="K20" s="3">
        <f t="shared" ref="K20" si="32">2*(H20*K$7)</f>
        <v>20.770444444444394</v>
      </c>
      <c r="L20" s="19">
        <f>H20*L$7/36</f>
        <v>20.980246913580196</v>
      </c>
      <c r="M20" s="19">
        <f>H20*M$7/36</f>
        <v>31.470370370370297</v>
      </c>
      <c r="N20" s="19">
        <f>H20</f>
        <v>188.82222222222177</v>
      </c>
      <c r="O20" s="19">
        <f>N20/2000</f>
        <v>9.441111111111089E-2</v>
      </c>
      <c r="P20" s="42"/>
      <c r="Q20" s="42"/>
      <c r="R20" s="19"/>
      <c r="S20" s="52"/>
    </row>
    <row r="21" spans="1:19" x14ac:dyDescent="0.2">
      <c r="A21" s="59">
        <f>B20</f>
        <v>4869.9399999999996</v>
      </c>
      <c r="B21" s="60">
        <v>4881.4399999999996</v>
      </c>
      <c r="C21" s="61" t="s">
        <v>18</v>
      </c>
      <c r="D21" s="42">
        <f>B21-A21</f>
        <v>11.5</v>
      </c>
      <c r="E21" s="42">
        <v>14.5</v>
      </c>
      <c r="F21" s="42">
        <v>14.5</v>
      </c>
      <c r="G21" s="19">
        <f t="shared" ref="G21" si="33">ROUND((E21+F21)/2,2)</f>
        <v>14.5</v>
      </c>
      <c r="H21" s="19">
        <f t="shared" ref="H21" si="34">D21*G21/9</f>
        <v>18.527777777777779</v>
      </c>
      <c r="I21" s="4"/>
      <c r="J21" s="5"/>
      <c r="K21" s="3"/>
      <c r="L21" s="19"/>
      <c r="M21" s="19">
        <f>H21*M$7/36</f>
        <v>3.0879629629629632</v>
      </c>
      <c r="N21" s="19">
        <f>H21</f>
        <v>18.527777777777779</v>
      </c>
      <c r="O21" s="19">
        <f t="shared" ref="O21" si="35">N21/2000</f>
        <v>9.2638888888888892E-3</v>
      </c>
      <c r="P21" s="42"/>
      <c r="Q21" s="42"/>
      <c r="R21" s="19"/>
      <c r="S21" s="52"/>
    </row>
    <row r="22" spans="1:19" x14ac:dyDescent="0.2">
      <c r="A22" s="60">
        <f>B21</f>
        <v>4881.4399999999996</v>
      </c>
      <c r="B22" s="60">
        <v>4894.9399999999996</v>
      </c>
      <c r="C22" s="61" t="s">
        <v>18</v>
      </c>
      <c r="D22" s="42">
        <f>B22-A22</f>
        <v>13.5</v>
      </c>
      <c r="E22" s="42">
        <v>14</v>
      </c>
      <c r="F22" s="42">
        <v>14</v>
      </c>
      <c r="G22" s="19">
        <f t="shared" ref="G22:G24" si="36">ROUND((E22+F22)/2,2)</f>
        <v>14</v>
      </c>
      <c r="H22" s="19">
        <f t="shared" ref="H22:H24" si="37">D22*G22/9</f>
        <v>21</v>
      </c>
      <c r="I22" s="4"/>
      <c r="J22" s="5"/>
      <c r="K22" s="3"/>
      <c r="L22" s="19"/>
      <c r="M22" s="19">
        <f>H22*M$7/36</f>
        <v>3.5</v>
      </c>
      <c r="N22" s="19">
        <f>H22</f>
        <v>21</v>
      </c>
      <c r="O22" s="19">
        <f t="shared" ref="O22:O24" si="38">N22/2000</f>
        <v>1.0500000000000001E-2</v>
      </c>
      <c r="P22" s="42"/>
      <c r="Q22" s="42"/>
      <c r="R22" s="19"/>
      <c r="S22" s="52"/>
    </row>
    <row r="23" spans="1:19" x14ac:dyDescent="0.2">
      <c r="A23" s="62"/>
      <c r="B23" s="60"/>
      <c r="C23" s="61"/>
      <c r="D23" s="42"/>
      <c r="E23" s="42"/>
      <c r="F23" s="42"/>
      <c r="G23" s="19"/>
      <c r="H23" s="19"/>
      <c r="I23" s="4"/>
      <c r="J23" s="5"/>
      <c r="K23" s="3"/>
      <c r="L23" s="19"/>
      <c r="M23" s="19"/>
      <c r="N23" s="19"/>
      <c r="O23" s="19"/>
      <c r="P23" s="42"/>
      <c r="Q23" s="42"/>
      <c r="R23" s="19"/>
      <c r="S23" s="52"/>
    </row>
    <row r="24" spans="1:19" x14ac:dyDescent="0.2">
      <c r="A24" s="59">
        <v>5105.78</v>
      </c>
      <c r="B24" s="60">
        <v>5130.78</v>
      </c>
      <c r="C24" s="61" t="s">
        <v>18</v>
      </c>
      <c r="D24" s="42">
        <f t="shared" ref="D24" si="39">B24-A24</f>
        <v>25</v>
      </c>
      <c r="E24" s="42">
        <v>14.5</v>
      </c>
      <c r="F24" s="42">
        <v>14.5</v>
      </c>
      <c r="G24" s="19">
        <f t="shared" si="36"/>
        <v>14.5</v>
      </c>
      <c r="H24" s="19">
        <f t="shared" si="37"/>
        <v>40.277777777777779</v>
      </c>
      <c r="I24" s="4"/>
      <c r="J24" s="5"/>
      <c r="K24" s="3"/>
      <c r="L24" s="19"/>
      <c r="M24" s="19">
        <f>H24*M$7/36</f>
        <v>6.7129629629629637</v>
      </c>
      <c r="N24" s="19">
        <f>H24</f>
        <v>40.277777777777779</v>
      </c>
      <c r="O24" s="19">
        <f t="shared" si="38"/>
        <v>2.013888888888889E-2</v>
      </c>
      <c r="P24" s="42"/>
      <c r="Q24" s="42"/>
      <c r="R24" s="19"/>
      <c r="S24" s="52"/>
    </row>
    <row r="25" spans="1:19" x14ac:dyDescent="0.2">
      <c r="A25" s="60">
        <f>B24</f>
        <v>5130.78</v>
      </c>
      <c r="B25" s="60">
        <v>5320</v>
      </c>
      <c r="C25" s="61" t="s">
        <v>18</v>
      </c>
      <c r="D25" s="42">
        <f t="shared" ref="D25" si="40">B25-A25</f>
        <v>189.22000000000025</v>
      </c>
      <c r="E25" s="42">
        <v>10</v>
      </c>
      <c r="F25" s="42">
        <v>10</v>
      </c>
      <c r="G25" s="19">
        <f t="shared" ref="G25" si="41">ROUND((E25+F25)/2,2)</f>
        <v>10</v>
      </c>
      <c r="H25" s="19">
        <f t="shared" ref="H25" si="42">D25*G25/9</f>
        <v>210.24444444444472</v>
      </c>
      <c r="I25" s="4"/>
      <c r="J25" s="5">
        <f t="shared" ref="J25" si="43">H25*J$7/12/3</f>
        <v>17.520370370370394</v>
      </c>
      <c r="K25" s="3">
        <f t="shared" ref="K25" si="44">2*(H25*K$7)</f>
        <v>23.126888888888921</v>
      </c>
      <c r="L25" s="19">
        <f>H25*L$7/36</f>
        <v>23.360493827160525</v>
      </c>
      <c r="M25" s="19">
        <f>H25*M$7/36</f>
        <v>35.040740740740787</v>
      </c>
      <c r="N25" s="19">
        <f>H25</f>
        <v>210.24444444444472</v>
      </c>
      <c r="O25" s="19">
        <f t="shared" ref="O25" si="45">N25/2000</f>
        <v>0.10512222222222237</v>
      </c>
      <c r="P25" s="42"/>
      <c r="Q25" s="42"/>
      <c r="R25" s="19"/>
      <c r="S25" s="52"/>
    </row>
    <row r="26" spans="1:19" x14ac:dyDescent="0.2">
      <c r="A26" s="60">
        <f>B25</f>
        <v>5320</v>
      </c>
      <c r="B26" s="60">
        <v>5330</v>
      </c>
      <c r="C26" s="61" t="s">
        <v>18</v>
      </c>
      <c r="D26" s="42">
        <f t="shared" ref="D26" si="46">B26-A26</f>
        <v>10</v>
      </c>
      <c r="E26" s="42">
        <v>10</v>
      </c>
      <c r="F26" s="42">
        <v>9.8699999999999992</v>
      </c>
      <c r="G26" s="19">
        <f t="shared" ref="G26" si="47">ROUND((E26+F26)/2,2)</f>
        <v>9.94</v>
      </c>
      <c r="H26" s="19">
        <f t="shared" ref="H26" si="48">D26*G26/9</f>
        <v>11.044444444444444</v>
      </c>
      <c r="I26" s="4"/>
      <c r="J26" s="5">
        <f t="shared" ref="J26" si="49">H26*J$7/12/3</f>
        <v>0.92037037037037039</v>
      </c>
      <c r="K26" s="3">
        <f t="shared" ref="K26" si="50">2*(H26*K$7)</f>
        <v>1.2148888888888889</v>
      </c>
      <c r="L26" s="19">
        <f>H26*L$7/36</f>
        <v>1.2271604938271605</v>
      </c>
      <c r="M26" s="19">
        <f>H26*M$7/36</f>
        <v>1.8407407407407408</v>
      </c>
      <c r="N26" s="19">
        <f>H26</f>
        <v>11.044444444444444</v>
      </c>
      <c r="O26" s="19">
        <f t="shared" ref="O26" si="51">N26/2000</f>
        <v>5.5222222222222218E-3</v>
      </c>
      <c r="P26" s="42"/>
      <c r="Q26" s="42"/>
      <c r="R26" s="19"/>
      <c r="S26" s="52"/>
    </row>
    <row r="27" spans="1:19" x14ac:dyDescent="0.2">
      <c r="A27" s="62"/>
      <c r="B27" s="60"/>
      <c r="C27" s="61"/>
      <c r="D27" s="42"/>
      <c r="E27" s="42"/>
      <c r="F27" s="42"/>
      <c r="G27" s="19"/>
      <c r="H27" s="19"/>
      <c r="I27" s="4"/>
      <c r="J27" s="5"/>
      <c r="K27" s="3"/>
      <c r="L27" s="19"/>
      <c r="M27" s="19"/>
      <c r="N27" s="19"/>
      <c r="O27" s="19"/>
      <c r="P27" s="42"/>
      <c r="Q27" s="42"/>
      <c r="R27" s="19"/>
      <c r="S27" s="52"/>
    </row>
    <row r="28" spans="1:19" x14ac:dyDescent="0.2">
      <c r="A28" s="63" t="s">
        <v>28</v>
      </c>
      <c r="B28" s="60"/>
      <c r="C28" s="61"/>
      <c r="D28" s="42"/>
      <c r="E28" s="42"/>
      <c r="F28" s="42"/>
      <c r="G28" s="19"/>
      <c r="H28" s="19"/>
      <c r="I28" s="4"/>
      <c r="J28" s="5"/>
      <c r="K28" s="3"/>
      <c r="L28" s="19"/>
      <c r="M28" s="19"/>
      <c r="N28" s="19"/>
      <c r="O28" s="19"/>
      <c r="P28" s="42"/>
      <c r="Q28" s="42"/>
      <c r="R28" s="19"/>
      <c r="S28" s="52"/>
    </row>
    <row r="29" spans="1:19" x14ac:dyDescent="0.2">
      <c r="A29" s="64" t="s">
        <v>26</v>
      </c>
      <c r="B29" s="65"/>
      <c r="C29" s="61"/>
      <c r="D29" s="42"/>
      <c r="E29" s="42"/>
      <c r="F29" s="42"/>
      <c r="G29" s="19"/>
      <c r="H29" s="19"/>
      <c r="I29" s="4"/>
      <c r="J29" s="5"/>
      <c r="K29" s="3"/>
      <c r="L29" s="19"/>
      <c r="M29" s="19"/>
      <c r="N29" s="19"/>
      <c r="O29" s="19"/>
      <c r="P29" s="42"/>
      <c r="Q29" s="42"/>
      <c r="R29" s="19"/>
      <c r="S29" s="52"/>
    </row>
    <row r="30" spans="1:19" x14ac:dyDescent="0.2">
      <c r="A30" s="59">
        <v>4575</v>
      </c>
      <c r="B30" s="59">
        <v>4599</v>
      </c>
      <c r="C30" s="61" t="s">
        <v>20</v>
      </c>
      <c r="D30" s="42">
        <f>B30-A30</f>
        <v>24</v>
      </c>
      <c r="E30" s="42">
        <v>2</v>
      </c>
      <c r="F30" s="42">
        <v>3.54</v>
      </c>
      <c r="G30" s="19">
        <f>ROUND((E30+F30)/2,2)</f>
        <v>2.77</v>
      </c>
      <c r="H30" s="19">
        <f t="shared" ref="H30:H33" si="52">D30*G30/9</f>
        <v>7.3866666666666667</v>
      </c>
      <c r="I30" s="4"/>
      <c r="J30" s="5">
        <f t="shared" ref="J30" si="53">H30*J$7/12/3</f>
        <v>0.61555555555555552</v>
      </c>
      <c r="K30" s="3">
        <f t="shared" ref="K30" si="54">2*(H30*K$7)</f>
        <v>0.81253333333333333</v>
      </c>
      <c r="L30" s="19"/>
      <c r="M30" s="19"/>
      <c r="N30" s="19"/>
      <c r="O30" s="19"/>
      <c r="P30" s="42"/>
      <c r="Q30" s="42"/>
      <c r="R30" s="19"/>
      <c r="S30" s="52"/>
    </row>
    <row r="31" spans="1:19" x14ac:dyDescent="0.2">
      <c r="A31" s="66"/>
      <c r="B31" s="65"/>
      <c r="C31" s="61"/>
      <c r="D31" s="42">
        <f>D$30</f>
        <v>24</v>
      </c>
      <c r="E31" s="42">
        <f>E30+0.33</f>
        <v>2.33</v>
      </c>
      <c r="F31" s="42">
        <f>F30+0.33</f>
        <v>3.87</v>
      </c>
      <c r="G31" s="19">
        <f>ROUND((E31+F31)/2,2)</f>
        <v>3.1</v>
      </c>
      <c r="H31" s="19">
        <f t="shared" si="52"/>
        <v>8.2666666666666675</v>
      </c>
      <c r="I31" s="4"/>
      <c r="J31" s="5"/>
      <c r="K31" s="3"/>
      <c r="L31" s="19">
        <f t="shared" ref="L31" si="55">H31*L$7/36</f>
        <v>0.91851851851851862</v>
      </c>
      <c r="M31" s="19"/>
      <c r="N31" s="19"/>
      <c r="O31" s="19"/>
      <c r="P31" s="42"/>
      <c r="Q31" s="42"/>
      <c r="R31" s="19"/>
      <c r="S31" s="52"/>
    </row>
    <row r="32" spans="1:19" x14ac:dyDescent="0.2">
      <c r="A32" s="66"/>
      <c r="B32" s="65"/>
      <c r="C32" s="61"/>
      <c r="D32" s="42">
        <f>D$30</f>
        <v>24</v>
      </c>
      <c r="E32" s="42">
        <f>E30+0.83</f>
        <v>2.83</v>
      </c>
      <c r="F32" s="42">
        <f>F30+0.83</f>
        <v>4.37</v>
      </c>
      <c r="G32" s="19">
        <f t="shared" ref="G32:G33" si="56">ROUND((E32+F32)/2,2)</f>
        <v>3.6</v>
      </c>
      <c r="H32" s="19">
        <f t="shared" si="52"/>
        <v>9.6000000000000014</v>
      </c>
      <c r="I32" s="4"/>
      <c r="J32" s="5"/>
      <c r="K32" s="3"/>
      <c r="L32" s="19"/>
      <c r="M32" s="19">
        <f>H32*M$7/36</f>
        <v>1.6000000000000003</v>
      </c>
      <c r="N32" s="19"/>
      <c r="O32" s="19"/>
      <c r="P32" s="42"/>
      <c r="Q32" s="42"/>
      <c r="R32" s="19"/>
      <c r="S32" s="52"/>
    </row>
    <row r="33" spans="1:19" x14ac:dyDescent="0.2">
      <c r="A33" s="66"/>
      <c r="B33" s="65"/>
      <c r="C33" s="61"/>
      <c r="D33" s="42">
        <f>D$30</f>
        <v>24</v>
      </c>
      <c r="E33" s="42">
        <f>E30+1.5</f>
        <v>3.5</v>
      </c>
      <c r="F33" s="42">
        <f>F30+1.5</f>
        <v>5.04</v>
      </c>
      <c r="G33" s="19">
        <f t="shared" si="56"/>
        <v>4.2699999999999996</v>
      </c>
      <c r="H33" s="19">
        <f t="shared" si="52"/>
        <v>11.386666666666665</v>
      </c>
      <c r="I33" s="4"/>
      <c r="J33" s="5"/>
      <c r="K33" s="3"/>
      <c r="L33" s="19"/>
      <c r="M33" s="19"/>
      <c r="N33" s="19">
        <f>H33</f>
        <v>11.386666666666665</v>
      </c>
      <c r="O33" s="19">
        <f>N33/2000</f>
        <v>5.6933333333333324E-3</v>
      </c>
      <c r="P33" s="42"/>
      <c r="Q33" s="42"/>
      <c r="R33" s="19"/>
      <c r="S33" s="52"/>
    </row>
    <row r="34" spans="1:19" x14ac:dyDescent="0.2">
      <c r="A34" s="59">
        <f>B30</f>
        <v>4599</v>
      </c>
      <c r="B34" s="60">
        <v>4680</v>
      </c>
      <c r="C34" s="61" t="s">
        <v>20</v>
      </c>
      <c r="D34" s="42">
        <f>B34-A34</f>
        <v>81</v>
      </c>
      <c r="E34" s="42">
        <v>3.54</v>
      </c>
      <c r="F34" s="42">
        <v>3.64</v>
      </c>
      <c r="G34" s="19">
        <f>ROUND((E34+F34)/2,2)</f>
        <v>3.59</v>
      </c>
      <c r="H34" s="19">
        <f t="shared" ref="H34:H41" si="57">D34*G34/9</f>
        <v>32.309999999999995</v>
      </c>
      <c r="I34" s="4"/>
      <c r="J34" s="5">
        <f t="shared" ref="J34" si="58">H34*J$7/12/3</f>
        <v>2.6924999999999994</v>
      </c>
      <c r="K34" s="3">
        <f t="shared" ref="K34" si="59">2*(H34*K$7)</f>
        <v>3.5540999999999996</v>
      </c>
      <c r="L34" s="19"/>
      <c r="M34" s="19"/>
      <c r="N34" s="19"/>
      <c r="O34" s="19"/>
      <c r="P34" s="42"/>
      <c r="Q34" s="42"/>
      <c r="R34" s="19"/>
      <c r="S34" s="52"/>
    </row>
    <row r="35" spans="1:19" x14ac:dyDescent="0.2">
      <c r="A35" s="59"/>
      <c r="B35" s="65"/>
      <c r="C35" s="61"/>
      <c r="D35" s="42">
        <f>D$34</f>
        <v>81</v>
      </c>
      <c r="E35" s="42">
        <f>E34+0.33</f>
        <v>3.87</v>
      </c>
      <c r="F35" s="42">
        <f>F34+0.33</f>
        <v>3.97</v>
      </c>
      <c r="G35" s="19">
        <f>ROUND((E35+F35)/2,2)</f>
        <v>3.92</v>
      </c>
      <c r="H35" s="19">
        <f t="shared" si="57"/>
        <v>35.28</v>
      </c>
      <c r="I35" s="4"/>
      <c r="J35" s="5"/>
      <c r="K35" s="3"/>
      <c r="L35" s="19">
        <f t="shared" ref="L35" si="60">H35*L$7/36</f>
        <v>3.92</v>
      </c>
      <c r="M35" s="19"/>
      <c r="N35" s="19"/>
      <c r="O35" s="19"/>
      <c r="P35" s="42"/>
      <c r="Q35" s="42"/>
      <c r="R35" s="19"/>
      <c r="S35" s="52"/>
    </row>
    <row r="36" spans="1:19" x14ac:dyDescent="0.2">
      <c r="A36" s="59"/>
      <c r="B36" s="65"/>
      <c r="C36" s="61"/>
      <c r="D36" s="42">
        <f>D$34</f>
        <v>81</v>
      </c>
      <c r="E36" s="42">
        <f>E34+0.83</f>
        <v>4.37</v>
      </c>
      <c r="F36" s="42">
        <f>F34+0.83</f>
        <v>4.47</v>
      </c>
      <c r="G36" s="19">
        <f t="shared" ref="G36:G37" si="61">ROUND((E36+F36)/2,2)</f>
        <v>4.42</v>
      </c>
      <c r="H36" s="19">
        <f t="shared" si="57"/>
        <v>39.78</v>
      </c>
      <c r="I36" s="4"/>
      <c r="J36" s="5"/>
      <c r="K36" s="3"/>
      <c r="L36" s="19"/>
      <c r="M36" s="19">
        <f>H36*M$7/36</f>
        <v>6.63</v>
      </c>
      <c r="N36" s="19"/>
      <c r="O36" s="19"/>
      <c r="P36" s="42"/>
      <c r="Q36" s="42"/>
      <c r="R36" s="19"/>
      <c r="S36" s="52"/>
    </row>
    <row r="37" spans="1:19" x14ac:dyDescent="0.2">
      <c r="A37" s="59"/>
      <c r="B37" s="65"/>
      <c r="C37" s="61"/>
      <c r="D37" s="42">
        <f>D$34</f>
        <v>81</v>
      </c>
      <c r="E37" s="42">
        <f>E34+1.5</f>
        <v>5.04</v>
      </c>
      <c r="F37" s="42">
        <f>F34+1.5</f>
        <v>5.1400000000000006</v>
      </c>
      <c r="G37" s="19">
        <f t="shared" si="61"/>
        <v>5.09</v>
      </c>
      <c r="H37" s="19">
        <f t="shared" si="57"/>
        <v>45.809999999999995</v>
      </c>
      <c r="I37" s="4"/>
      <c r="J37" s="5"/>
      <c r="K37" s="3"/>
      <c r="L37" s="19"/>
      <c r="M37" s="19"/>
      <c r="N37" s="19">
        <f>H37</f>
        <v>45.809999999999995</v>
      </c>
      <c r="O37" s="19">
        <f>N37/2000</f>
        <v>2.2904999999999998E-2</v>
      </c>
      <c r="P37" s="42"/>
      <c r="Q37" s="42"/>
      <c r="R37" s="19"/>
      <c r="S37" s="52"/>
    </row>
    <row r="38" spans="1:19" x14ac:dyDescent="0.2">
      <c r="A38" s="59">
        <f>B34</f>
        <v>4680</v>
      </c>
      <c r="B38" s="60">
        <v>4700</v>
      </c>
      <c r="C38" s="61" t="s">
        <v>20</v>
      </c>
      <c r="D38" s="42">
        <f>B38-A38</f>
        <v>20</v>
      </c>
      <c r="E38" s="42">
        <v>3.64</v>
      </c>
      <c r="F38" s="42">
        <v>4</v>
      </c>
      <c r="G38" s="19">
        <f>ROUND((E38+F38)/2,2)</f>
        <v>3.82</v>
      </c>
      <c r="H38" s="19">
        <f t="shared" si="57"/>
        <v>8.4888888888888872</v>
      </c>
      <c r="I38" s="4"/>
      <c r="J38" s="5">
        <f t="shared" ref="J38" si="62">H38*J$7/12/3</f>
        <v>0.70740740740740726</v>
      </c>
      <c r="K38" s="3">
        <f t="shared" ref="K38" si="63">2*(H38*K$7)</f>
        <v>0.9337777777777776</v>
      </c>
      <c r="L38" s="19"/>
      <c r="M38" s="19"/>
      <c r="N38" s="19"/>
      <c r="O38" s="19"/>
      <c r="P38" s="42"/>
      <c r="Q38" s="42"/>
      <c r="R38" s="19"/>
      <c r="S38" s="52"/>
    </row>
    <row r="39" spans="1:19" x14ac:dyDescent="0.2">
      <c r="A39" s="59"/>
      <c r="B39" s="65"/>
      <c r="C39" s="61"/>
      <c r="D39" s="42">
        <f>D$38</f>
        <v>20</v>
      </c>
      <c r="E39" s="42">
        <f>E38+0.33</f>
        <v>3.97</v>
      </c>
      <c r="F39" s="42">
        <f>F38+0.33</f>
        <v>4.33</v>
      </c>
      <c r="G39" s="19">
        <f>ROUND((E39+F39)/2,2)</f>
        <v>4.1500000000000004</v>
      </c>
      <c r="H39" s="19">
        <f t="shared" si="57"/>
        <v>9.2222222222222214</v>
      </c>
      <c r="I39" s="4"/>
      <c r="J39" s="5"/>
      <c r="K39" s="3"/>
      <c r="L39" s="19">
        <f t="shared" ref="L39" si="64">H39*L$7/36</f>
        <v>1.0246913580246912</v>
      </c>
      <c r="M39" s="19"/>
      <c r="N39" s="19"/>
      <c r="O39" s="19"/>
      <c r="P39" s="42"/>
      <c r="Q39" s="42"/>
      <c r="R39" s="19"/>
      <c r="S39" s="52"/>
    </row>
    <row r="40" spans="1:19" x14ac:dyDescent="0.2">
      <c r="A40" s="59"/>
      <c r="B40" s="65"/>
      <c r="C40" s="61"/>
      <c r="D40" s="42">
        <f>D$38</f>
        <v>20</v>
      </c>
      <c r="E40" s="42">
        <f>E38+0.83</f>
        <v>4.47</v>
      </c>
      <c r="F40" s="42">
        <f>F38+0.83</f>
        <v>4.83</v>
      </c>
      <c r="G40" s="19">
        <f t="shared" ref="G40:G41" si="65">ROUND((E40+F40)/2,2)</f>
        <v>4.6500000000000004</v>
      </c>
      <c r="H40" s="19">
        <f t="shared" si="57"/>
        <v>10.333333333333334</v>
      </c>
      <c r="I40" s="4"/>
      <c r="J40" s="5"/>
      <c r="K40" s="3"/>
      <c r="L40" s="19"/>
      <c r="M40" s="19">
        <f>H40*M$7/36</f>
        <v>1.7222222222222223</v>
      </c>
      <c r="N40" s="19"/>
      <c r="O40" s="19"/>
      <c r="P40" s="42"/>
      <c r="Q40" s="42"/>
      <c r="R40" s="19"/>
      <c r="S40" s="52"/>
    </row>
    <row r="41" spans="1:19" x14ac:dyDescent="0.2">
      <c r="A41" s="59"/>
      <c r="B41" s="65"/>
      <c r="C41" s="61"/>
      <c r="D41" s="42">
        <f>D$38</f>
        <v>20</v>
      </c>
      <c r="E41" s="42">
        <f>E38+1.5</f>
        <v>5.1400000000000006</v>
      </c>
      <c r="F41" s="42">
        <f>F38+1.5</f>
        <v>5.5</v>
      </c>
      <c r="G41" s="19">
        <f t="shared" si="65"/>
        <v>5.32</v>
      </c>
      <c r="H41" s="19">
        <f t="shared" si="57"/>
        <v>11.822222222222223</v>
      </c>
      <c r="I41" s="4"/>
      <c r="J41" s="5"/>
      <c r="K41" s="3"/>
      <c r="L41" s="19"/>
      <c r="M41" s="19"/>
      <c r="N41" s="19">
        <f>H41</f>
        <v>11.822222222222223</v>
      </c>
      <c r="O41" s="19">
        <f>N41/2000</f>
        <v>5.9111111111111118E-3</v>
      </c>
      <c r="P41" s="42"/>
      <c r="Q41" s="42"/>
      <c r="R41" s="19"/>
      <c r="S41" s="52"/>
    </row>
    <row r="42" spans="1:19" x14ac:dyDescent="0.2">
      <c r="A42" s="59">
        <f>B38</f>
        <v>4700</v>
      </c>
      <c r="B42" s="60">
        <v>4863.3100000000004</v>
      </c>
      <c r="C42" s="61" t="s">
        <v>20</v>
      </c>
      <c r="D42" s="42">
        <f>B42-A42</f>
        <v>163.3100000000004</v>
      </c>
      <c r="E42" s="42">
        <v>4</v>
      </c>
      <c r="F42" s="42">
        <v>4</v>
      </c>
      <c r="G42" s="19">
        <f>ROUND((E42+F42)/2,2)</f>
        <v>4</v>
      </c>
      <c r="H42" s="19">
        <f t="shared" ref="H42:H45" si="66">D42*G42/9</f>
        <v>72.582222222222398</v>
      </c>
      <c r="I42" s="4"/>
      <c r="J42" s="5">
        <f t="shared" ref="J42" si="67">H42*J$7/12/3</f>
        <v>6.0485185185185335</v>
      </c>
      <c r="K42" s="3">
        <f t="shared" ref="K42" si="68">2*(H42*K$7)</f>
        <v>7.9840444444444643</v>
      </c>
      <c r="L42" s="19"/>
      <c r="M42" s="19"/>
      <c r="N42" s="19"/>
      <c r="O42" s="19"/>
      <c r="P42" s="42"/>
      <c r="Q42" s="42"/>
      <c r="R42" s="19"/>
      <c r="S42" s="52"/>
    </row>
    <row r="43" spans="1:19" x14ac:dyDescent="0.2">
      <c r="A43" s="66"/>
      <c r="B43" s="65"/>
      <c r="C43" s="61"/>
      <c r="D43" s="42">
        <f>D$42</f>
        <v>163.3100000000004</v>
      </c>
      <c r="E43" s="42">
        <f>E42+0.33</f>
        <v>4.33</v>
      </c>
      <c r="F43" s="42">
        <f>F42+0.33</f>
        <v>4.33</v>
      </c>
      <c r="G43" s="19">
        <f>ROUND((E43+F43)/2,2)</f>
        <v>4.33</v>
      </c>
      <c r="H43" s="19">
        <f t="shared" si="66"/>
        <v>78.570255555555747</v>
      </c>
      <c r="I43" s="4"/>
      <c r="J43" s="5"/>
      <c r="K43" s="3"/>
      <c r="L43" s="19">
        <f t="shared" ref="L43" si="69">H43*L$7/36</f>
        <v>8.7300283950617494</v>
      </c>
      <c r="M43" s="19"/>
      <c r="N43" s="19"/>
      <c r="O43" s="19"/>
      <c r="P43" s="42"/>
      <c r="Q43" s="42"/>
      <c r="R43" s="19"/>
      <c r="S43" s="52"/>
    </row>
    <row r="44" spans="1:19" x14ac:dyDescent="0.2">
      <c r="A44" s="66"/>
      <c r="B44" s="65"/>
      <c r="C44" s="61"/>
      <c r="D44" s="42">
        <f t="shared" ref="D44:D45" si="70">D$42</f>
        <v>163.3100000000004</v>
      </c>
      <c r="E44" s="42">
        <f>E42+0.83</f>
        <v>4.83</v>
      </c>
      <c r="F44" s="42">
        <f>F42+0.83</f>
        <v>4.83</v>
      </c>
      <c r="G44" s="19">
        <f t="shared" ref="G44:G45" si="71">ROUND((E44+F44)/2,2)</f>
        <v>4.83</v>
      </c>
      <c r="H44" s="19">
        <f t="shared" si="66"/>
        <v>87.643033333333548</v>
      </c>
      <c r="I44" s="4"/>
      <c r="J44" s="5"/>
      <c r="K44" s="3"/>
      <c r="L44" s="19"/>
      <c r="M44" s="19">
        <f>H44*M$7/36</f>
        <v>14.607172222222257</v>
      </c>
      <c r="N44" s="19"/>
      <c r="O44" s="19"/>
      <c r="P44" s="42"/>
      <c r="Q44" s="42"/>
      <c r="R44" s="19"/>
      <c r="S44" s="52"/>
    </row>
    <row r="45" spans="1:19" x14ac:dyDescent="0.2">
      <c r="A45" s="66"/>
      <c r="B45" s="65"/>
      <c r="C45" s="61"/>
      <c r="D45" s="42">
        <f t="shared" si="70"/>
        <v>163.3100000000004</v>
      </c>
      <c r="E45" s="42">
        <f>E42+1.5</f>
        <v>5.5</v>
      </c>
      <c r="F45" s="42">
        <f>F42+1.5</f>
        <v>5.5</v>
      </c>
      <c r="G45" s="19">
        <f t="shared" si="71"/>
        <v>5.5</v>
      </c>
      <c r="H45" s="19">
        <f t="shared" si="66"/>
        <v>99.800555555555803</v>
      </c>
      <c r="I45" s="4"/>
      <c r="J45" s="5"/>
      <c r="K45" s="3"/>
      <c r="L45" s="19"/>
      <c r="M45" s="19"/>
      <c r="N45" s="19">
        <f>H45</f>
        <v>99.800555555555803</v>
      </c>
      <c r="O45" s="19">
        <f>N45/2000</f>
        <v>4.9900277777777904E-2</v>
      </c>
      <c r="P45" s="42"/>
      <c r="Q45" s="42"/>
      <c r="R45" s="19"/>
      <c r="S45" s="52"/>
    </row>
    <row r="46" spans="1:19" x14ac:dyDescent="0.2">
      <c r="A46" s="60">
        <f>B42</f>
        <v>4863.3100000000004</v>
      </c>
      <c r="B46" s="60">
        <v>4869.9399999999996</v>
      </c>
      <c r="C46" s="61" t="s">
        <v>20</v>
      </c>
      <c r="D46" s="42">
        <f>B46-A46</f>
        <v>6.6299999999991996</v>
      </c>
      <c r="E46" s="42">
        <v>4</v>
      </c>
      <c r="F46" s="42">
        <v>4</v>
      </c>
      <c r="G46" s="19">
        <f>ROUND((E46+F46)/2,2)</f>
        <v>4</v>
      </c>
      <c r="H46" s="19">
        <f t="shared" ref="H46:H49" si="72">D46*G46/9</f>
        <v>2.9466666666663111</v>
      </c>
      <c r="I46" s="4"/>
      <c r="J46" s="5">
        <f t="shared" ref="J46" si="73">H46*J$7/12/3</f>
        <v>0.24555555555552597</v>
      </c>
      <c r="K46" s="3">
        <f t="shared" ref="K46" si="74">2*(H46*K$7)</f>
        <v>0.32413333333329419</v>
      </c>
      <c r="L46" s="19">
        <f t="shared" ref="L46" si="75">H46*L$7/36</f>
        <v>0.3274074074073679</v>
      </c>
      <c r="M46" s="19">
        <f>H46*M$7/36</f>
        <v>0.49111111111105188</v>
      </c>
      <c r="N46" s="19"/>
      <c r="O46" s="19"/>
      <c r="P46" s="42"/>
      <c r="Q46" s="42"/>
      <c r="R46" s="19"/>
      <c r="S46" s="52"/>
    </row>
    <row r="47" spans="1:19" x14ac:dyDescent="0.2">
      <c r="A47" s="59"/>
      <c r="B47" s="65"/>
      <c r="C47" s="61"/>
      <c r="D47" s="42">
        <f t="shared" ref="D47" si="76">D$46</f>
        <v>6.6299999999991996</v>
      </c>
      <c r="E47" s="42">
        <f>E46+0.5</f>
        <v>4.5</v>
      </c>
      <c r="F47" s="42">
        <f>F46+0.5</f>
        <v>4.5</v>
      </c>
      <c r="G47" s="19">
        <f t="shared" ref="G47" si="77">ROUND((E47+F47)/2,2)</f>
        <v>4.5</v>
      </c>
      <c r="H47" s="19">
        <f t="shared" si="72"/>
        <v>3.3149999999995998</v>
      </c>
      <c r="I47" s="4"/>
      <c r="J47" s="5"/>
      <c r="K47" s="3"/>
      <c r="L47" s="19"/>
      <c r="M47" s="19"/>
      <c r="N47" s="19">
        <f>H47</f>
        <v>3.3149999999995998</v>
      </c>
      <c r="O47" s="19">
        <f>N47/2000</f>
        <v>1.6574999999998E-3</v>
      </c>
      <c r="P47" s="42"/>
      <c r="Q47" s="42"/>
      <c r="R47" s="19"/>
      <c r="S47" s="52"/>
    </row>
    <row r="48" spans="1:19" x14ac:dyDescent="0.2">
      <c r="A48" s="59"/>
      <c r="B48" s="65"/>
      <c r="C48" s="61"/>
      <c r="D48" s="42"/>
      <c r="E48" s="42"/>
      <c r="F48" s="42"/>
      <c r="G48" s="19"/>
      <c r="H48" s="19"/>
      <c r="I48" s="4"/>
      <c r="J48" s="5"/>
      <c r="K48" s="3"/>
      <c r="L48" s="19"/>
      <c r="M48" s="19"/>
      <c r="N48" s="19"/>
      <c r="O48" s="19"/>
      <c r="P48" s="42"/>
      <c r="Q48" s="42"/>
      <c r="R48" s="19"/>
      <c r="S48" s="52"/>
    </row>
    <row r="49" spans="1:19" x14ac:dyDescent="0.2">
      <c r="A49" s="60">
        <v>5130.78</v>
      </c>
      <c r="B49" s="60">
        <v>5137.43</v>
      </c>
      <c r="C49" s="61" t="s">
        <v>20</v>
      </c>
      <c r="D49" s="42">
        <f>B49-A49</f>
        <v>6.6500000000005457</v>
      </c>
      <c r="E49" s="42">
        <v>4</v>
      </c>
      <c r="F49" s="42">
        <v>4</v>
      </c>
      <c r="G49" s="19">
        <f t="shared" ref="G49" si="78">ROUND((E49+F49)/2,2)</f>
        <v>4</v>
      </c>
      <c r="H49" s="19">
        <f t="shared" si="72"/>
        <v>2.9555555555557982</v>
      </c>
      <c r="I49" s="4"/>
      <c r="J49" s="5">
        <f t="shared" ref="J49" si="79">H49*J$7/12/3</f>
        <v>0.24629629629631655</v>
      </c>
      <c r="K49" s="3">
        <f>2*(H49*K$7)</f>
        <v>0.32511111111113783</v>
      </c>
      <c r="L49" s="19">
        <f t="shared" ref="L49" si="80">H49*L$7/36</f>
        <v>0.32839506172842203</v>
      </c>
      <c r="M49" s="19">
        <f>H49*M$7/36</f>
        <v>0.49259259259263311</v>
      </c>
      <c r="N49" s="19"/>
      <c r="O49" s="19"/>
      <c r="P49" s="42"/>
      <c r="Q49" s="42"/>
      <c r="R49" s="19"/>
      <c r="S49" s="52"/>
    </row>
    <row r="50" spans="1:19" x14ac:dyDescent="0.2">
      <c r="A50" s="59"/>
      <c r="B50" s="65"/>
      <c r="C50" s="61"/>
      <c r="D50" s="42">
        <f t="shared" ref="D50" si="81">D$49</f>
        <v>6.6500000000005457</v>
      </c>
      <c r="E50" s="42">
        <f>E49+0.5</f>
        <v>4.5</v>
      </c>
      <c r="F50" s="42">
        <f>F49+0.5</f>
        <v>4.5</v>
      </c>
      <c r="G50" s="19">
        <f t="shared" ref="G50:G51" si="82">ROUND((E50+F50)/2,2)</f>
        <v>4.5</v>
      </c>
      <c r="H50" s="19">
        <f t="shared" ref="H50:H51" si="83">D50*G50/9</f>
        <v>3.3250000000002728</v>
      </c>
      <c r="I50" s="4"/>
      <c r="J50" s="5"/>
      <c r="K50" s="3"/>
      <c r="L50" s="19"/>
      <c r="M50" s="19"/>
      <c r="N50" s="19">
        <f>H50</f>
        <v>3.3250000000002728</v>
      </c>
      <c r="O50" s="19">
        <f>N50/2000</f>
        <v>1.6625000000001365E-3</v>
      </c>
      <c r="P50" s="42"/>
      <c r="Q50" s="42"/>
      <c r="R50" s="19"/>
      <c r="S50" s="52"/>
    </row>
    <row r="51" spans="1:19" x14ac:dyDescent="0.2">
      <c r="A51" s="59">
        <f>B49</f>
        <v>5137.43</v>
      </c>
      <c r="B51" s="60">
        <v>5320</v>
      </c>
      <c r="C51" s="61" t="s">
        <v>20</v>
      </c>
      <c r="D51" s="42">
        <f>B51-A51</f>
        <v>182.56999999999971</v>
      </c>
      <c r="E51" s="42">
        <v>4</v>
      </c>
      <c r="F51" s="42">
        <v>4</v>
      </c>
      <c r="G51" s="19">
        <f t="shared" si="82"/>
        <v>4</v>
      </c>
      <c r="H51" s="19">
        <f t="shared" si="83"/>
        <v>81.142222222222088</v>
      </c>
      <c r="I51" s="4"/>
      <c r="J51" s="5">
        <f t="shared" ref="J51" si="84">H51*J$7/12/3</f>
        <v>6.7618518518518407</v>
      </c>
      <c r="K51" s="3">
        <f>2*(H51*K$7)</f>
        <v>8.9256444444444298</v>
      </c>
      <c r="L51" s="19"/>
      <c r="M51" s="19"/>
      <c r="N51" s="19"/>
      <c r="O51" s="19"/>
      <c r="P51" s="42"/>
      <c r="Q51" s="42"/>
      <c r="R51" s="19"/>
      <c r="S51" s="52"/>
    </row>
    <row r="52" spans="1:19" x14ac:dyDescent="0.2">
      <c r="A52" s="59"/>
      <c r="B52" s="65"/>
      <c r="C52" s="61"/>
      <c r="D52" s="42">
        <f>D$51</f>
        <v>182.56999999999971</v>
      </c>
      <c r="E52" s="42">
        <f>E51+0.33</f>
        <v>4.33</v>
      </c>
      <c r="F52" s="42">
        <f>F51+0.33</f>
        <v>4.33</v>
      </c>
      <c r="G52" s="19">
        <f>ROUND((E52+F52)/2,2)</f>
        <v>4.33</v>
      </c>
      <c r="H52" s="19">
        <f t="shared" ref="H52:H54" si="85">D52*G52/9</f>
        <v>87.836455555555418</v>
      </c>
      <c r="I52" s="4"/>
      <c r="J52" s="5"/>
      <c r="K52" s="3"/>
      <c r="L52" s="19">
        <f t="shared" ref="L52" si="86">H52*L$7/36</f>
        <v>9.7596061728394901</v>
      </c>
      <c r="M52" s="19"/>
      <c r="N52" s="19"/>
      <c r="O52" s="19"/>
      <c r="P52" s="42"/>
      <c r="Q52" s="42"/>
      <c r="R52" s="19"/>
      <c r="S52" s="52"/>
    </row>
    <row r="53" spans="1:19" x14ac:dyDescent="0.2">
      <c r="A53" s="59"/>
      <c r="B53" s="65"/>
      <c r="C53" s="61"/>
      <c r="D53" s="42">
        <f>D$51</f>
        <v>182.56999999999971</v>
      </c>
      <c r="E53" s="42">
        <f>E51+0.83</f>
        <v>4.83</v>
      </c>
      <c r="F53" s="42">
        <f>F51+0.83</f>
        <v>4.83</v>
      </c>
      <c r="G53" s="19">
        <f t="shared" ref="G53:G54" si="87">ROUND((E53+F53)/2,2)</f>
        <v>4.83</v>
      </c>
      <c r="H53" s="19">
        <f t="shared" si="85"/>
        <v>97.979233333333184</v>
      </c>
      <c r="I53" s="4"/>
      <c r="J53" s="5"/>
      <c r="K53" s="3"/>
      <c r="L53" s="19"/>
      <c r="M53" s="19">
        <f>H53*M$7/36</f>
        <v>16.329872222222196</v>
      </c>
      <c r="N53" s="19"/>
      <c r="O53" s="19"/>
      <c r="P53" s="42"/>
      <c r="Q53" s="42"/>
      <c r="R53" s="19"/>
      <c r="S53" s="52"/>
    </row>
    <row r="54" spans="1:19" x14ac:dyDescent="0.2">
      <c r="A54" s="59"/>
      <c r="B54" s="65"/>
      <c r="C54" s="61"/>
      <c r="D54" s="42">
        <f>D$51</f>
        <v>182.56999999999971</v>
      </c>
      <c r="E54" s="42">
        <f>E51+1.5</f>
        <v>5.5</v>
      </c>
      <c r="F54" s="42">
        <f>F51+1.5</f>
        <v>5.5</v>
      </c>
      <c r="G54" s="19">
        <f t="shared" si="87"/>
        <v>5.5</v>
      </c>
      <c r="H54" s="19">
        <f t="shared" si="85"/>
        <v>111.57055555555537</v>
      </c>
      <c r="I54" s="4"/>
      <c r="J54" s="5"/>
      <c r="K54" s="3"/>
      <c r="L54" s="19"/>
      <c r="M54" s="19"/>
      <c r="N54" s="19">
        <f>H54</f>
        <v>111.57055555555537</v>
      </c>
      <c r="O54" s="19">
        <f>N54/2000</f>
        <v>5.5785277777777684E-2</v>
      </c>
      <c r="P54" s="42"/>
      <c r="Q54" s="42"/>
      <c r="R54" s="19"/>
      <c r="S54" s="52"/>
    </row>
    <row r="55" spans="1:19" x14ac:dyDescent="0.2">
      <c r="A55" s="59">
        <f>B51</f>
        <v>5320</v>
      </c>
      <c r="B55" s="60">
        <v>5330</v>
      </c>
      <c r="C55" s="61" t="s">
        <v>20</v>
      </c>
      <c r="D55" s="42">
        <f>B55-A55</f>
        <v>10</v>
      </c>
      <c r="E55" s="42">
        <v>4</v>
      </c>
      <c r="F55" s="42">
        <v>3.91</v>
      </c>
      <c r="G55" s="19">
        <f t="shared" ref="G55" si="88">ROUND((E55+F55)/2,2)</f>
        <v>3.96</v>
      </c>
      <c r="H55" s="19">
        <f t="shared" ref="H55:H58" si="89">D55*G55/9</f>
        <v>4.4000000000000004</v>
      </c>
      <c r="I55" s="4"/>
      <c r="J55" s="5">
        <f t="shared" ref="J55" si="90">H55*J$7/12/3</f>
        <v>0.3666666666666667</v>
      </c>
      <c r="K55" s="3">
        <f>2*(H55*K$7)</f>
        <v>0.48400000000000004</v>
      </c>
      <c r="L55" s="19"/>
      <c r="M55" s="19"/>
      <c r="N55" s="19"/>
      <c r="O55" s="19"/>
      <c r="P55" s="42"/>
      <c r="Q55" s="42"/>
      <c r="R55" s="19"/>
      <c r="S55" s="52"/>
    </row>
    <row r="56" spans="1:19" x14ac:dyDescent="0.2">
      <c r="A56" s="59"/>
      <c r="B56" s="65"/>
      <c r="C56" s="61"/>
      <c r="D56" s="42">
        <f>D$55</f>
        <v>10</v>
      </c>
      <c r="E56" s="42">
        <f>E55+0.33</f>
        <v>4.33</v>
      </c>
      <c r="F56" s="42">
        <f>F55+0.33</f>
        <v>4.24</v>
      </c>
      <c r="G56" s="19">
        <f>ROUND((E56+F56)/2,2)</f>
        <v>4.29</v>
      </c>
      <c r="H56" s="19">
        <f t="shared" si="89"/>
        <v>4.7666666666666666</v>
      </c>
      <c r="I56" s="4"/>
      <c r="J56" s="5"/>
      <c r="K56" s="3"/>
      <c r="L56" s="19">
        <f t="shared" ref="L56" si="91">H56*L$7/36</f>
        <v>0.52962962962962967</v>
      </c>
      <c r="M56" s="19"/>
      <c r="N56" s="19"/>
      <c r="O56" s="19"/>
      <c r="P56" s="42"/>
      <c r="Q56" s="42"/>
      <c r="R56" s="19"/>
      <c r="S56" s="52"/>
    </row>
    <row r="57" spans="1:19" x14ac:dyDescent="0.2">
      <c r="A57" s="59"/>
      <c r="B57" s="65"/>
      <c r="C57" s="61"/>
      <c r="D57" s="42">
        <f>D$55</f>
        <v>10</v>
      </c>
      <c r="E57" s="42">
        <f>E55+0.83</f>
        <v>4.83</v>
      </c>
      <c r="F57" s="42">
        <f>F55+0.83</f>
        <v>4.74</v>
      </c>
      <c r="G57" s="19">
        <f t="shared" ref="G57:G58" si="92">ROUND((E57+F57)/2,2)</f>
        <v>4.79</v>
      </c>
      <c r="H57" s="19">
        <f t="shared" si="89"/>
        <v>5.322222222222222</v>
      </c>
      <c r="I57" s="4"/>
      <c r="J57" s="5"/>
      <c r="K57" s="3"/>
      <c r="L57" s="19"/>
      <c r="M57" s="19">
        <f>H57*M$7/36</f>
        <v>0.88703703703703696</v>
      </c>
      <c r="N57" s="19"/>
      <c r="O57" s="19"/>
      <c r="P57" s="42"/>
      <c r="Q57" s="42"/>
      <c r="R57" s="19"/>
      <c r="S57" s="52"/>
    </row>
    <row r="58" spans="1:19" x14ac:dyDescent="0.2">
      <c r="A58" s="59"/>
      <c r="B58" s="65"/>
      <c r="C58" s="61"/>
      <c r="D58" s="42">
        <f>D$55</f>
        <v>10</v>
      </c>
      <c r="E58" s="42">
        <f>E55+1.5</f>
        <v>5.5</v>
      </c>
      <c r="F58" s="42">
        <f>F55+1.5</f>
        <v>5.41</v>
      </c>
      <c r="G58" s="19">
        <f t="shared" si="92"/>
        <v>5.46</v>
      </c>
      <c r="H58" s="19">
        <f t="shared" si="89"/>
        <v>6.0666666666666664</v>
      </c>
      <c r="I58" s="4"/>
      <c r="J58" s="5"/>
      <c r="K58" s="3"/>
      <c r="L58" s="19"/>
      <c r="M58" s="19"/>
      <c r="N58" s="19">
        <f>H58</f>
        <v>6.0666666666666664</v>
      </c>
      <c r="O58" s="19">
        <f>N58/2000</f>
        <v>3.0333333333333332E-3</v>
      </c>
      <c r="P58" s="42"/>
      <c r="Q58" s="42"/>
      <c r="R58" s="19"/>
      <c r="S58" s="52"/>
    </row>
    <row r="59" spans="1:19" x14ac:dyDescent="0.2">
      <c r="A59" s="59">
        <f>B55</f>
        <v>5330</v>
      </c>
      <c r="B59" s="60">
        <v>5383.16</v>
      </c>
      <c r="C59" s="61" t="s">
        <v>20</v>
      </c>
      <c r="D59" s="42">
        <f>B59-A59</f>
        <v>53.159999999999854</v>
      </c>
      <c r="E59" s="42">
        <v>3.91</v>
      </c>
      <c r="F59" s="42">
        <v>4.0599999999999996</v>
      </c>
      <c r="G59" s="19">
        <f t="shared" ref="G59" si="93">ROUND((E59+F59)/2,2)</f>
        <v>3.99</v>
      </c>
      <c r="H59" s="19">
        <f t="shared" ref="H59" si="94">D59*G59/9</f>
        <v>23.567599999999935</v>
      </c>
      <c r="I59" s="4"/>
      <c r="J59" s="5">
        <f t="shared" ref="J59" si="95">H59*J$7/12/3</f>
        <v>1.9639666666666609</v>
      </c>
      <c r="K59" s="3">
        <f>2*(H59*K$7)</f>
        <v>2.5924359999999926</v>
      </c>
      <c r="L59" s="19"/>
      <c r="M59" s="19"/>
      <c r="N59" s="19"/>
      <c r="O59" s="19"/>
      <c r="P59" s="42"/>
      <c r="Q59" s="42"/>
      <c r="R59" s="19"/>
      <c r="S59" s="52"/>
    </row>
    <row r="60" spans="1:19" x14ac:dyDescent="0.2">
      <c r="A60" s="59"/>
      <c r="B60" s="65"/>
      <c r="C60" s="61"/>
      <c r="D60" s="42">
        <f>D$59</f>
        <v>53.159999999999854</v>
      </c>
      <c r="E60" s="42">
        <f>E59+0.33</f>
        <v>4.24</v>
      </c>
      <c r="F60" s="42">
        <f>F59+0.33</f>
        <v>4.3899999999999997</v>
      </c>
      <c r="G60" s="19">
        <f>ROUND((E60+F60)/2,2)</f>
        <v>4.32</v>
      </c>
      <c r="H60" s="19">
        <f t="shared" ref="H60:H62" si="96">D60*G60/9</f>
        <v>25.516799999999932</v>
      </c>
      <c r="I60" s="4"/>
      <c r="J60" s="5"/>
      <c r="K60" s="3"/>
      <c r="L60" s="19">
        <f t="shared" ref="L60" si="97">H60*L$7/36</f>
        <v>2.8351999999999924</v>
      </c>
      <c r="M60" s="19"/>
      <c r="N60" s="19"/>
      <c r="O60" s="19"/>
      <c r="P60" s="42"/>
      <c r="Q60" s="42"/>
      <c r="R60" s="19"/>
      <c r="S60" s="52"/>
    </row>
    <row r="61" spans="1:19" x14ac:dyDescent="0.2">
      <c r="A61" s="59"/>
      <c r="B61" s="65"/>
      <c r="C61" s="61"/>
      <c r="D61" s="42">
        <f>D$59</f>
        <v>53.159999999999854</v>
      </c>
      <c r="E61" s="42">
        <f>E59+0.83</f>
        <v>4.74</v>
      </c>
      <c r="F61" s="42">
        <f>F59+0.83</f>
        <v>4.8899999999999997</v>
      </c>
      <c r="G61" s="19">
        <f t="shared" ref="G61:G62" si="98">ROUND((E61+F61)/2,2)</f>
        <v>4.82</v>
      </c>
      <c r="H61" s="19">
        <f t="shared" si="96"/>
        <v>28.470133333333258</v>
      </c>
      <c r="I61" s="4"/>
      <c r="J61" s="5"/>
      <c r="K61" s="3"/>
      <c r="L61" s="19"/>
      <c r="M61" s="19">
        <f>H61*M$7/36</f>
        <v>4.74502222222221</v>
      </c>
      <c r="N61" s="19"/>
      <c r="O61" s="19"/>
      <c r="P61" s="42"/>
      <c r="Q61" s="42"/>
      <c r="R61" s="19"/>
      <c r="S61" s="52"/>
    </row>
    <row r="62" spans="1:19" x14ac:dyDescent="0.2">
      <c r="A62" s="59"/>
      <c r="B62" s="65"/>
      <c r="C62" s="61"/>
      <c r="D62" s="42">
        <f>D$59</f>
        <v>53.159999999999854</v>
      </c>
      <c r="E62" s="42">
        <f>E59+1.5</f>
        <v>5.41</v>
      </c>
      <c r="F62" s="42">
        <f>F59+1.5</f>
        <v>5.56</v>
      </c>
      <c r="G62" s="19">
        <f t="shared" si="98"/>
        <v>5.49</v>
      </c>
      <c r="H62" s="19">
        <f t="shared" si="96"/>
        <v>32.427599999999913</v>
      </c>
      <c r="I62" s="4"/>
      <c r="J62" s="5"/>
      <c r="K62" s="3"/>
      <c r="L62" s="19"/>
      <c r="M62" s="19"/>
      <c r="N62" s="19">
        <f>H62</f>
        <v>32.427599999999913</v>
      </c>
      <c r="O62" s="19">
        <f>N62/2000</f>
        <v>1.6213799999999955E-2</v>
      </c>
      <c r="P62" s="42"/>
      <c r="Q62" s="42"/>
      <c r="R62" s="19"/>
      <c r="S62" s="52"/>
    </row>
    <row r="63" spans="1:19" x14ac:dyDescent="0.2">
      <c r="A63" s="59"/>
      <c r="B63" s="65"/>
      <c r="C63" s="61"/>
      <c r="D63" s="42"/>
      <c r="E63" s="42"/>
      <c r="F63" s="42"/>
      <c r="G63" s="19"/>
      <c r="H63" s="19"/>
      <c r="I63" s="4"/>
      <c r="J63" s="5"/>
      <c r="K63" s="3"/>
      <c r="L63" s="19"/>
      <c r="M63" s="19"/>
      <c r="N63" s="19"/>
      <c r="O63" s="19"/>
      <c r="P63" s="42"/>
      <c r="Q63" s="42"/>
      <c r="R63" s="19"/>
      <c r="S63" s="52"/>
    </row>
    <row r="64" spans="1:19" x14ac:dyDescent="0.2">
      <c r="A64" s="59">
        <v>4680</v>
      </c>
      <c r="B64" s="60">
        <v>4700</v>
      </c>
      <c r="C64" s="61" t="s">
        <v>18</v>
      </c>
      <c r="D64" s="42">
        <f>B64-A64</f>
        <v>20</v>
      </c>
      <c r="E64" s="42">
        <v>3.84</v>
      </c>
      <c r="F64" s="42">
        <v>4</v>
      </c>
      <c r="G64" s="19">
        <f t="shared" ref="G64" si="99">ROUND((E64+F64)/2,2)</f>
        <v>3.92</v>
      </c>
      <c r="H64" s="19">
        <f t="shared" ref="H64:H67" si="100">D64*G64/9</f>
        <v>8.7111111111111121</v>
      </c>
      <c r="I64" s="4"/>
      <c r="J64" s="5">
        <f t="shared" ref="J64" si="101">H64*J$7/12/3</f>
        <v>0.72592592592592597</v>
      </c>
      <c r="K64" s="3">
        <f>2*(H64*K$7)</f>
        <v>0.95822222222222231</v>
      </c>
      <c r="L64" s="19"/>
      <c r="M64" s="19"/>
      <c r="N64" s="19"/>
      <c r="O64" s="19"/>
      <c r="P64" s="42"/>
      <c r="Q64" s="42"/>
      <c r="R64" s="19"/>
      <c r="S64" s="52"/>
    </row>
    <row r="65" spans="1:19" x14ac:dyDescent="0.2">
      <c r="A65" s="59"/>
      <c r="B65" s="65"/>
      <c r="C65" s="61"/>
      <c r="D65" s="42">
        <f>D$64</f>
        <v>20</v>
      </c>
      <c r="E65" s="42">
        <f>E64+0.33</f>
        <v>4.17</v>
      </c>
      <c r="F65" s="42">
        <f>F64+0.33</f>
        <v>4.33</v>
      </c>
      <c r="G65" s="19">
        <f>ROUND((E65+F65)/2,2)</f>
        <v>4.25</v>
      </c>
      <c r="H65" s="19">
        <f t="shared" si="100"/>
        <v>9.4444444444444446</v>
      </c>
      <c r="I65" s="4"/>
      <c r="J65" s="5"/>
      <c r="K65" s="3"/>
      <c r="L65" s="19">
        <f t="shared" ref="L65" si="102">H65*L$7/36</f>
        <v>1.0493827160493827</v>
      </c>
      <c r="M65" s="19"/>
      <c r="N65" s="19"/>
      <c r="O65" s="19"/>
      <c r="P65" s="42"/>
      <c r="Q65" s="42"/>
      <c r="R65" s="19"/>
      <c r="S65" s="52"/>
    </row>
    <row r="66" spans="1:19" x14ac:dyDescent="0.2">
      <c r="A66" s="59"/>
      <c r="B66" s="65"/>
      <c r="C66" s="61"/>
      <c r="D66" s="42">
        <f>D$64</f>
        <v>20</v>
      </c>
      <c r="E66" s="42">
        <f>E64+0.83</f>
        <v>4.67</v>
      </c>
      <c r="F66" s="42">
        <f>F64+0.83</f>
        <v>4.83</v>
      </c>
      <c r="G66" s="19">
        <f t="shared" ref="G66:G67" si="103">ROUND((E66+F66)/2,2)</f>
        <v>4.75</v>
      </c>
      <c r="H66" s="19">
        <f t="shared" si="100"/>
        <v>10.555555555555555</v>
      </c>
      <c r="I66" s="4"/>
      <c r="J66" s="5"/>
      <c r="K66" s="3"/>
      <c r="L66" s="19"/>
      <c r="M66" s="19">
        <f>H66*M$7/36</f>
        <v>1.7592592592592591</v>
      </c>
      <c r="N66" s="19"/>
      <c r="O66" s="19"/>
      <c r="P66" s="42"/>
      <c r="Q66" s="42"/>
      <c r="R66" s="19"/>
      <c r="S66" s="52"/>
    </row>
    <row r="67" spans="1:19" x14ac:dyDescent="0.2">
      <c r="A67" s="59"/>
      <c r="B67" s="65"/>
      <c r="C67" s="61"/>
      <c r="D67" s="42">
        <f>D$64</f>
        <v>20</v>
      </c>
      <c r="E67" s="42">
        <f>E64+1.5</f>
        <v>5.34</v>
      </c>
      <c r="F67" s="42">
        <f>F64+1.5</f>
        <v>5.5</v>
      </c>
      <c r="G67" s="19">
        <f t="shared" si="103"/>
        <v>5.42</v>
      </c>
      <c r="H67" s="19">
        <f t="shared" si="100"/>
        <v>12.044444444444444</v>
      </c>
      <c r="I67" s="4"/>
      <c r="J67" s="5"/>
      <c r="K67" s="3"/>
      <c r="L67" s="19"/>
      <c r="M67" s="19"/>
      <c r="N67" s="19">
        <f>H67</f>
        <v>12.044444444444444</v>
      </c>
      <c r="O67" s="19">
        <f>N67/2000</f>
        <v>6.0222222222222222E-3</v>
      </c>
      <c r="P67" s="42"/>
      <c r="Q67" s="42"/>
      <c r="R67" s="19"/>
      <c r="S67" s="52"/>
    </row>
    <row r="68" spans="1:19" x14ac:dyDescent="0.2">
      <c r="A68" s="59">
        <f>B64</f>
        <v>4700</v>
      </c>
      <c r="B68" s="60">
        <v>4863.3100000000004</v>
      </c>
      <c r="C68" s="61" t="s">
        <v>18</v>
      </c>
      <c r="D68" s="42">
        <f>B68-A68</f>
        <v>163.3100000000004</v>
      </c>
      <c r="E68" s="42">
        <v>4</v>
      </c>
      <c r="F68" s="42">
        <v>4</v>
      </c>
      <c r="G68" s="19">
        <f t="shared" ref="G68" si="104">ROUND((E68+F68)/2,2)</f>
        <v>4</v>
      </c>
      <c r="H68" s="19">
        <f t="shared" ref="H68:H73" si="105">D68*G68/9</f>
        <v>72.582222222222398</v>
      </c>
      <c r="I68" s="4"/>
      <c r="J68" s="5">
        <f t="shared" ref="J68" si="106">H68*J$7/12/3</f>
        <v>6.0485185185185335</v>
      </c>
      <c r="K68" s="3">
        <f>2*(H68*K$7)</f>
        <v>7.9840444444444643</v>
      </c>
      <c r="L68" s="19"/>
      <c r="M68" s="19"/>
      <c r="N68" s="19"/>
      <c r="O68" s="19"/>
      <c r="P68" s="42"/>
      <c r="Q68" s="42"/>
      <c r="R68" s="19"/>
      <c r="S68" s="52"/>
    </row>
    <row r="69" spans="1:19" x14ac:dyDescent="0.2">
      <c r="A69" s="59"/>
      <c r="B69" s="65"/>
      <c r="C69" s="61"/>
      <c r="D69" s="42">
        <f>D$68</f>
        <v>163.3100000000004</v>
      </c>
      <c r="E69" s="42">
        <f>E68+0.33</f>
        <v>4.33</v>
      </c>
      <c r="F69" s="42">
        <f>F68+0.33</f>
        <v>4.33</v>
      </c>
      <c r="G69" s="19">
        <f>ROUND((E69+F69)/2,2)</f>
        <v>4.33</v>
      </c>
      <c r="H69" s="19">
        <f t="shared" si="105"/>
        <v>78.570255555555747</v>
      </c>
      <c r="I69" s="4"/>
      <c r="J69" s="5"/>
      <c r="K69" s="3"/>
      <c r="L69" s="19">
        <f t="shared" ref="L69" si="107">H69*L$7/36</f>
        <v>8.7300283950617494</v>
      </c>
      <c r="M69" s="19"/>
      <c r="N69" s="19"/>
      <c r="O69" s="19"/>
      <c r="P69" s="42"/>
      <c r="Q69" s="42"/>
      <c r="R69" s="19"/>
      <c r="S69" s="52"/>
    </row>
    <row r="70" spans="1:19" x14ac:dyDescent="0.2">
      <c r="A70" s="59"/>
      <c r="B70" s="65"/>
      <c r="C70" s="61"/>
      <c r="D70" s="42">
        <f>D$68</f>
        <v>163.3100000000004</v>
      </c>
      <c r="E70" s="42">
        <f>E68+0.83</f>
        <v>4.83</v>
      </c>
      <c r="F70" s="42">
        <f>F68+0.83</f>
        <v>4.83</v>
      </c>
      <c r="G70" s="19">
        <f t="shared" ref="G70:G71" si="108">ROUND((E70+F70)/2,2)</f>
        <v>4.83</v>
      </c>
      <c r="H70" s="19">
        <f t="shared" si="105"/>
        <v>87.643033333333548</v>
      </c>
      <c r="I70" s="4"/>
      <c r="J70" s="5"/>
      <c r="K70" s="3"/>
      <c r="L70" s="19"/>
      <c r="M70" s="19">
        <f>H70*M$7/36</f>
        <v>14.607172222222257</v>
      </c>
      <c r="N70" s="19"/>
      <c r="O70" s="19"/>
      <c r="P70" s="42"/>
      <c r="Q70" s="42"/>
      <c r="R70" s="19"/>
      <c r="S70" s="52"/>
    </row>
    <row r="71" spans="1:19" x14ac:dyDescent="0.2">
      <c r="A71" s="59"/>
      <c r="B71" s="65"/>
      <c r="C71" s="61"/>
      <c r="D71" s="42">
        <f>D$68</f>
        <v>163.3100000000004</v>
      </c>
      <c r="E71" s="42">
        <f>E68+1.5</f>
        <v>5.5</v>
      </c>
      <c r="F71" s="42">
        <f>F68+1.5</f>
        <v>5.5</v>
      </c>
      <c r="G71" s="19">
        <f t="shared" si="108"/>
        <v>5.5</v>
      </c>
      <c r="H71" s="19">
        <f t="shared" si="105"/>
        <v>99.800555555555803</v>
      </c>
      <c r="I71" s="4"/>
      <c r="J71" s="5"/>
      <c r="K71" s="3"/>
      <c r="L71" s="19"/>
      <c r="M71" s="19"/>
      <c r="N71" s="19">
        <f>H71</f>
        <v>99.800555555555803</v>
      </c>
      <c r="O71" s="19">
        <f>N71/2000</f>
        <v>4.9900277777777904E-2</v>
      </c>
      <c r="P71" s="42"/>
      <c r="Q71" s="42"/>
      <c r="R71" s="19"/>
      <c r="S71" s="52"/>
    </row>
    <row r="72" spans="1:19" x14ac:dyDescent="0.2">
      <c r="A72" s="59">
        <f>B68</f>
        <v>4863.3100000000004</v>
      </c>
      <c r="B72" s="60">
        <v>4869.9399999999996</v>
      </c>
      <c r="C72" s="61" t="s">
        <v>18</v>
      </c>
      <c r="D72" s="42">
        <f>B72-A72</f>
        <v>6.6299999999991996</v>
      </c>
      <c r="E72" s="42">
        <v>4</v>
      </c>
      <c r="F72" s="42">
        <v>4</v>
      </c>
      <c r="G72" s="19">
        <f>ROUND((E72+F72)/2,2)</f>
        <v>4</v>
      </c>
      <c r="H72" s="19">
        <f t="shared" si="105"/>
        <v>2.9466666666663111</v>
      </c>
      <c r="I72" s="4"/>
      <c r="J72" s="5">
        <f t="shared" ref="J72" si="109">H72*J$7/12/3</f>
        <v>0.24555555555552597</v>
      </c>
      <c r="K72" s="3">
        <f>2*(H72*K$7)</f>
        <v>0.32413333333329419</v>
      </c>
      <c r="L72" s="19">
        <f t="shared" ref="L72" si="110">H72*L$7/36</f>
        <v>0.3274074074073679</v>
      </c>
      <c r="M72" s="19">
        <f>H72*M$7/36</f>
        <v>0.49111111111105188</v>
      </c>
      <c r="N72" s="19"/>
      <c r="O72" s="19"/>
      <c r="P72" s="42"/>
      <c r="Q72" s="42"/>
      <c r="R72" s="19"/>
      <c r="S72" s="52"/>
    </row>
    <row r="73" spans="1:19" x14ac:dyDescent="0.2">
      <c r="A73" s="59"/>
      <c r="B73" s="65"/>
      <c r="C73" s="61"/>
      <c r="D73" s="42">
        <f t="shared" ref="D73" si="111">D$46</f>
        <v>6.6299999999991996</v>
      </c>
      <c r="E73" s="42">
        <f>E72+0.5</f>
        <v>4.5</v>
      </c>
      <c r="F73" s="42">
        <f>F72+0.5</f>
        <v>4.5</v>
      </c>
      <c r="G73" s="19">
        <f t="shared" ref="G73" si="112">ROUND((E73+F73)/2,2)</f>
        <v>4.5</v>
      </c>
      <c r="H73" s="19">
        <f t="shared" si="105"/>
        <v>3.3149999999995998</v>
      </c>
      <c r="I73" s="4"/>
      <c r="J73" s="5"/>
      <c r="K73" s="3"/>
      <c r="L73" s="19"/>
      <c r="M73" s="19"/>
      <c r="N73" s="19">
        <f>H73</f>
        <v>3.3149999999995998</v>
      </c>
      <c r="O73" s="19">
        <f>N73/2000</f>
        <v>1.6574999999998E-3</v>
      </c>
      <c r="P73" s="42"/>
      <c r="Q73" s="42"/>
      <c r="R73" s="19"/>
      <c r="S73" s="52"/>
    </row>
    <row r="74" spans="1:19" x14ac:dyDescent="0.2">
      <c r="A74" s="59"/>
      <c r="B74" s="65"/>
      <c r="C74" s="61"/>
      <c r="D74" s="42"/>
      <c r="E74" s="42"/>
      <c r="F74" s="42"/>
      <c r="G74" s="19"/>
      <c r="H74" s="19"/>
      <c r="I74" s="4"/>
      <c r="J74" s="5"/>
      <c r="K74" s="3"/>
      <c r="L74" s="19"/>
      <c r="M74" s="19"/>
      <c r="N74" s="19"/>
      <c r="O74" s="19"/>
      <c r="P74" s="42"/>
      <c r="Q74" s="42"/>
      <c r="R74" s="19"/>
      <c r="S74" s="52"/>
    </row>
    <row r="75" spans="1:19" x14ac:dyDescent="0.2">
      <c r="A75" s="60">
        <v>5130.78</v>
      </c>
      <c r="B75" s="60">
        <v>5137.43</v>
      </c>
      <c r="C75" s="61" t="s">
        <v>18</v>
      </c>
      <c r="D75" s="42">
        <f>B75-A75</f>
        <v>6.6500000000005457</v>
      </c>
      <c r="E75" s="42">
        <v>4</v>
      </c>
      <c r="F75" s="42">
        <v>4</v>
      </c>
      <c r="G75" s="19">
        <f t="shared" ref="G75:G77" si="113">ROUND((E75+F75)/2,2)</f>
        <v>4</v>
      </c>
      <c r="H75" s="19">
        <f t="shared" ref="H75:H80" si="114">D75*G75/9</f>
        <v>2.9555555555557982</v>
      </c>
      <c r="I75" s="4"/>
      <c r="J75" s="5">
        <f t="shared" ref="J75" si="115">H75*J$7/12/3</f>
        <v>0.24629629629631655</v>
      </c>
      <c r="K75" s="3">
        <f>2*(H75*K$7)</f>
        <v>0.32511111111113783</v>
      </c>
      <c r="L75" s="19">
        <f t="shared" ref="L75" si="116">H75*L$7/36</f>
        <v>0.32839506172842203</v>
      </c>
      <c r="M75" s="19">
        <f>H75*M$7/36</f>
        <v>0.49259259259263311</v>
      </c>
      <c r="N75" s="19"/>
      <c r="O75" s="19"/>
      <c r="P75" s="42"/>
      <c r="Q75" s="42"/>
      <c r="R75" s="19"/>
      <c r="S75" s="52"/>
    </row>
    <row r="76" spans="1:19" x14ac:dyDescent="0.2">
      <c r="A76" s="59"/>
      <c r="B76" s="65"/>
      <c r="C76" s="61"/>
      <c r="D76" s="42">
        <f>D$75</f>
        <v>6.6500000000005457</v>
      </c>
      <c r="E76" s="42">
        <f>E75+0.5</f>
        <v>4.5</v>
      </c>
      <c r="F76" s="42">
        <f>F75+0.5</f>
        <v>4.5</v>
      </c>
      <c r="G76" s="19">
        <f t="shared" si="113"/>
        <v>4.5</v>
      </c>
      <c r="H76" s="19">
        <f t="shared" si="114"/>
        <v>3.3250000000002728</v>
      </c>
      <c r="I76" s="4"/>
      <c r="J76" s="5"/>
      <c r="K76" s="3"/>
      <c r="L76" s="19"/>
      <c r="M76" s="19"/>
      <c r="N76" s="19">
        <f>H76</f>
        <v>3.3250000000002728</v>
      </c>
      <c r="O76" s="19">
        <f>N76/2000</f>
        <v>1.6625000000001365E-3</v>
      </c>
      <c r="P76" s="42"/>
      <c r="Q76" s="42"/>
      <c r="R76" s="19"/>
      <c r="S76" s="52"/>
    </row>
    <row r="77" spans="1:19" x14ac:dyDescent="0.2">
      <c r="A77" s="59">
        <f>B75</f>
        <v>5137.43</v>
      </c>
      <c r="B77" s="60">
        <v>5320</v>
      </c>
      <c r="C77" s="61" t="s">
        <v>18</v>
      </c>
      <c r="D77" s="42">
        <f>B77-A77</f>
        <v>182.56999999999971</v>
      </c>
      <c r="E77" s="42">
        <v>4</v>
      </c>
      <c r="F77" s="42">
        <v>4</v>
      </c>
      <c r="G77" s="19">
        <f t="shared" si="113"/>
        <v>4</v>
      </c>
      <c r="H77" s="19">
        <f t="shared" si="114"/>
        <v>81.142222222222088</v>
      </c>
      <c r="I77" s="4"/>
      <c r="J77" s="5">
        <f t="shared" ref="J77" si="117">H77*J$7/12/3</f>
        <v>6.7618518518518407</v>
      </c>
      <c r="K77" s="3">
        <f>2*(H77*K$7)</f>
        <v>8.9256444444444298</v>
      </c>
      <c r="L77" s="19"/>
      <c r="M77" s="19"/>
      <c r="N77" s="19"/>
      <c r="O77" s="19"/>
      <c r="P77" s="42"/>
      <c r="Q77" s="42"/>
      <c r="R77" s="19"/>
      <c r="S77" s="52"/>
    </row>
    <row r="78" spans="1:19" x14ac:dyDescent="0.2">
      <c r="A78" s="59"/>
      <c r="B78" s="65"/>
      <c r="C78" s="61"/>
      <c r="D78" s="42">
        <f>D$77</f>
        <v>182.56999999999971</v>
      </c>
      <c r="E78" s="42">
        <f>E77+0.33</f>
        <v>4.33</v>
      </c>
      <c r="F78" s="42">
        <f>F77+0.33</f>
        <v>4.33</v>
      </c>
      <c r="G78" s="19">
        <f>ROUND((E78+F78)/2,2)</f>
        <v>4.33</v>
      </c>
      <c r="H78" s="19">
        <f t="shared" si="114"/>
        <v>87.836455555555418</v>
      </c>
      <c r="I78" s="4"/>
      <c r="J78" s="5"/>
      <c r="K78" s="3"/>
      <c r="L78" s="19">
        <f t="shared" ref="L78" si="118">H78*L$7/36</f>
        <v>9.7596061728394901</v>
      </c>
      <c r="M78" s="19"/>
      <c r="N78" s="19"/>
      <c r="O78" s="19"/>
      <c r="P78" s="42"/>
      <c r="Q78" s="42"/>
      <c r="R78" s="19"/>
      <c r="S78" s="52"/>
    </row>
    <row r="79" spans="1:19" x14ac:dyDescent="0.2">
      <c r="A79" s="59"/>
      <c r="B79" s="65"/>
      <c r="C79" s="61"/>
      <c r="D79" s="42">
        <f>D$77</f>
        <v>182.56999999999971</v>
      </c>
      <c r="E79" s="42">
        <f>E77+0.83</f>
        <v>4.83</v>
      </c>
      <c r="F79" s="42">
        <f>F77+0.83</f>
        <v>4.83</v>
      </c>
      <c r="G79" s="19">
        <f t="shared" ref="G79:G80" si="119">ROUND((E79+F79)/2,2)</f>
        <v>4.83</v>
      </c>
      <c r="H79" s="19">
        <f t="shared" si="114"/>
        <v>97.979233333333184</v>
      </c>
      <c r="I79" s="4"/>
      <c r="J79" s="5"/>
      <c r="K79" s="3"/>
      <c r="L79" s="19"/>
      <c r="M79" s="19">
        <f>H79*M$7/36</f>
        <v>16.329872222222196</v>
      </c>
      <c r="N79" s="19"/>
      <c r="O79" s="19"/>
      <c r="P79" s="42"/>
      <c r="Q79" s="42"/>
      <c r="R79" s="19"/>
      <c r="S79" s="52"/>
    </row>
    <row r="80" spans="1:19" x14ac:dyDescent="0.2">
      <c r="A80" s="59"/>
      <c r="B80" s="65"/>
      <c r="C80" s="61"/>
      <c r="D80" s="42">
        <f>D$77</f>
        <v>182.56999999999971</v>
      </c>
      <c r="E80" s="42">
        <f>E77+1.5</f>
        <v>5.5</v>
      </c>
      <c r="F80" s="42">
        <f>F77+1.5</f>
        <v>5.5</v>
      </c>
      <c r="G80" s="19">
        <f t="shared" si="119"/>
        <v>5.5</v>
      </c>
      <c r="H80" s="19">
        <f t="shared" si="114"/>
        <v>111.57055555555537</v>
      </c>
      <c r="I80" s="4"/>
      <c r="J80" s="5"/>
      <c r="K80" s="3"/>
      <c r="L80" s="19"/>
      <c r="M80" s="19"/>
      <c r="N80" s="19">
        <f>H80</f>
        <v>111.57055555555537</v>
      </c>
      <c r="O80" s="19">
        <f>N80/2000</f>
        <v>5.5785277777777684E-2</v>
      </c>
      <c r="P80" s="42"/>
      <c r="Q80" s="42"/>
      <c r="R80" s="19"/>
      <c r="S80" s="52"/>
    </row>
    <row r="81" spans="1:19" x14ac:dyDescent="0.2">
      <c r="A81" s="59">
        <f>B77</f>
        <v>5320</v>
      </c>
      <c r="B81" s="60">
        <v>5330</v>
      </c>
      <c r="C81" s="61" t="s">
        <v>18</v>
      </c>
      <c r="D81" s="42">
        <f>B81-A81</f>
        <v>10</v>
      </c>
      <c r="E81" s="42">
        <v>4</v>
      </c>
      <c r="F81" s="42">
        <v>4.13</v>
      </c>
      <c r="G81" s="19">
        <f t="shared" ref="G81" si="120">ROUND((E81+F81)/2,2)</f>
        <v>4.07</v>
      </c>
      <c r="H81" s="19">
        <f t="shared" ref="H81:H84" si="121">D81*G81/9</f>
        <v>4.5222222222222221</v>
      </c>
      <c r="I81" s="4"/>
      <c r="J81" s="5">
        <f t="shared" ref="J81" si="122">H81*J$7/12/3</f>
        <v>0.37685185185185183</v>
      </c>
      <c r="K81" s="3">
        <f>2*(H81*K$7)</f>
        <v>0.49744444444444441</v>
      </c>
      <c r="L81" s="19"/>
      <c r="M81" s="19"/>
      <c r="N81" s="19"/>
      <c r="O81" s="19"/>
      <c r="P81" s="42"/>
      <c r="Q81" s="42"/>
      <c r="R81" s="19"/>
      <c r="S81" s="52"/>
    </row>
    <row r="82" spans="1:19" x14ac:dyDescent="0.2">
      <c r="A82" s="59"/>
      <c r="B82" s="65"/>
      <c r="C82" s="61"/>
      <c r="D82" s="42">
        <f>D$81</f>
        <v>10</v>
      </c>
      <c r="E82" s="42">
        <f>E81+0.33</f>
        <v>4.33</v>
      </c>
      <c r="F82" s="42">
        <f>F81+0.33</f>
        <v>4.46</v>
      </c>
      <c r="G82" s="19">
        <f>ROUND((E82+F82)/2,2)</f>
        <v>4.4000000000000004</v>
      </c>
      <c r="H82" s="19">
        <f t="shared" si="121"/>
        <v>4.8888888888888893</v>
      </c>
      <c r="I82" s="4"/>
      <c r="J82" s="5"/>
      <c r="K82" s="3"/>
      <c r="L82" s="19">
        <f t="shared" ref="L82" si="123">H82*L$7/36</f>
        <v>0.54320987654320996</v>
      </c>
      <c r="M82" s="19"/>
      <c r="N82" s="19"/>
      <c r="O82" s="19"/>
      <c r="P82" s="42"/>
      <c r="Q82" s="42"/>
      <c r="R82" s="19"/>
      <c r="S82" s="52"/>
    </row>
    <row r="83" spans="1:19" x14ac:dyDescent="0.2">
      <c r="A83" s="59"/>
      <c r="B83" s="65"/>
      <c r="C83" s="61"/>
      <c r="D83" s="42">
        <f>D$81</f>
        <v>10</v>
      </c>
      <c r="E83" s="42">
        <f>E81+0.83</f>
        <v>4.83</v>
      </c>
      <c r="F83" s="42">
        <f>F81+0.83</f>
        <v>4.96</v>
      </c>
      <c r="G83" s="19">
        <f t="shared" ref="G83:G84" si="124">ROUND((E83+F83)/2,2)</f>
        <v>4.9000000000000004</v>
      </c>
      <c r="H83" s="19">
        <f t="shared" si="121"/>
        <v>5.4444444444444446</v>
      </c>
      <c r="I83" s="4"/>
      <c r="J83" s="5"/>
      <c r="K83" s="3"/>
      <c r="L83" s="19"/>
      <c r="M83" s="19">
        <f>H83*M$7/36</f>
        <v>0.90740740740740755</v>
      </c>
      <c r="N83" s="19"/>
      <c r="O83" s="19"/>
      <c r="P83" s="42"/>
      <c r="Q83" s="42"/>
      <c r="R83" s="19"/>
      <c r="S83" s="52"/>
    </row>
    <row r="84" spans="1:19" x14ac:dyDescent="0.2">
      <c r="A84" s="59"/>
      <c r="B84" s="65"/>
      <c r="C84" s="61"/>
      <c r="D84" s="42">
        <f>D$81</f>
        <v>10</v>
      </c>
      <c r="E84" s="42">
        <f>E81+1.5</f>
        <v>5.5</v>
      </c>
      <c r="F84" s="42">
        <f>F81+1.5</f>
        <v>5.63</v>
      </c>
      <c r="G84" s="19">
        <f t="shared" si="124"/>
        <v>5.57</v>
      </c>
      <c r="H84" s="19">
        <f t="shared" si="121"/>
        <v>6.1888888888888891</v>
      </c>
      <c r="I84" s="4"/>
      <c r="J84" s="5"/>
      <c r="K84" s="3"/>
      <c r="L84" s="19"/>
      <c r="M84" s="19"/>
      <c r="N84" s="19">
        <f>H84</f>
        <v>6.1888888888888891</v>
      </c>
      <c r="O84" s="19">
        <f>N84/2000</f>
        <v>3.0944444444444444E-3</v>
      </c>
      <c r="P84" s="42"/>
      <c r="Q84" s="42"/>
      <c r="R84" s="19"/>
      <c r="S84" s="52"/>
    </row>
    <row r="85" spans="1:19" x14ac:dyDescent="0.2">
      <c r="A85" s="59"/>
      <c r="B85" s="65"/>
      <c r="C85" s="61"/>
      <c r="D85" s="42"/>
      <c r="E85" s="42"/>
      <c r="F85" s="42"/>
      <c r="G85" s="19"/>
      <c r="H85" s="19"/>
      <c r="I85" s="4"/>
      <c r="J85" s="5"/>
      <c r="K85" s="3"/>
      <c r="L85" s="19"/>
      <c r="M85" s="19"/>
      <c r="N85" s="19"/>
      <c r="O85" s="19"/>
      <c r="P85" s="42"/>
      <c r="Q85" s="42"/>
      <c r="R85" s="19"/>
      <c r="S85" s="52"/>
    </row>
    <row r="86" spans="1:19" x14ac:dyDescent="0.2">
      <c r="A86" s="63" t="s">
        <v>28</v>
      </c>
      <c r="B86" s="65"/>
      <c r="C86" s="61"/>
      <c r="D86" s="42"/>
      <c r="E86" s="42"/>
      <c r="F86" s="42"/>
      <c r="G86" s="19"/>
      <c r="H86" s="19"/>
      <c r="I86" s="4"/>
      <c r="J86" s="5"/>
      <c r="K86" s="3"/>
      <c r="L86" s="19"/>
      <c r="M86" s="19"/>
      <c r="N86" s="19"/>
      <c r="O86" s="19"/>
      <c r="P86" s="42"/>
      <c r="Q86" s="42"/>
      <c r="R86" s="19"/>
      <c r="S86" s="52"/>
    </row>
    <row r="87" spans="1:19" x14ac:dyDescent="0.2">
      <c r="A87" s="64" t="s">
        <v>34</v>
      </c>
      <c r="B87" s="65"/>
      <c r="C87" s="61"/>
      <c r="D87" s="42"/>
      <c r="E87" s="42"/>
      <c r="F87" s="42"/>
      <c r="G87" s="19"/>
      <c r="H87" s="19"/>
      <c r="I87" s="4"/>
      <c r="J87" s="5"/>
      <c r="K87" s="3"/>
      <c r="L87" s="19"/>
      <c r="M87" s="19"/>
      <c r="N87" s="19"/>
      <c r="O87" s="19"/>
      <c r="P87" s="42"/>
      <c r="Q87" s="42"/>
      <c r="R87" s="19"/>
      <c r="S87" s="52"/>
    </row>
    <row r="88" spans="1:19" x14ac:dyDescent="0.2">
      <c r="A88" s="59">
        <v>4575</v>
      </c>
      <c r="B88" s="60">
        <v>4863.3100000000004</v>
      </c>
      <c r="C88" s="61" t="s">
        <v>20</v>
      </c>
      <c r="D88" s="42">
        <f>B88-A88</f>
        <v>288.3100000000004</v>
      </c>
      <c r="E88" s="42"/>
      <c r="F88" s="42"/>
      <c r="G88" s="19"/>
      <c r="H88" s="58">
        <f>(3/12*4/12)/2/9</f>
        <v>4.6296296296296294E-3</v>
      </c>
      <c r="I88" s="4"/>
      <c r="J88" s="5">
        <f>D88*H88/3</f>
        <v>0.44492283950617345</v>
      </c>
      <c r="K88" s="3"/>
      <c r="L88" s="19"/>
      <c r="M88" s="19"/>
      <c r="N88" s="19"/>
      <c r="O88" s="19"/>
      <c r="P88" s="42"/>
      <c r="Q88" s="42"/>
      <c r="R88" s="19"/>
      <c r="S88" s="52"/>
    </row>
    <row r="89" spans="1:19" x14ac:dyDescent="0.2">
      <c r="A89" s="60">
        <v>5137.43</v>
      </c>
      <c r="B89" s="60">
        <v>5383.16</v>
      </c>
      <c r="C89" s="61" t="s">
        <v>20</v>
      </c>
      <c r="D89" s="42">
        <f>B89-A89</f>
        <v>245.72999999999956</v>
      </c>
      <c r="E89" s="42"/>
      <c r="F89" s="42"/>
      <c r="G89" s="19"/>
      <c r="H89" s="58">
        <f>(3/12*4/12)/2/9</f>
        <v>4.6296296296296294E-3</v>
      </c>
      <c r="I89" s="4"/>
      <c r="J89" s="5">
        <f>D89*H89/3</f>
        <v>0.37921296296296231</v>
      </c>
      <c r="K89" s="3"/>
      <c r="L89" s="19"/>
      <c r="M89" s="19"/>
      <c r="N89" s="19"/>
      <c r="O89" s="19"/>
      <c r="P89" s="42"/>
      <c r="Q89" s="42"/>
      <c r="R89" s="19"/>
      <c r="S89" s="52"/>
    </row>
    <row r="90" spans="1:19" x14ac:dyDescent="0.2">
      <c r="A90" s="59">
        <v>4680</v>
      </c>
      <c r="B90" s="60">
        <v>4863.3100000000004</v>
      </c>
      <c r="C90" s="61" t="s">
        <v>18</v>
      </c>
      <c r="D90" s="42">
        <f t="shared" ref="D90:D91" si="125">B90-A90</f>
        <v>183.3100000000004</v>
      </c>
      <c r="E90" s="42"/>
      <c r="F90" s="42"/>
      <c r="G90" s="19"/>
      <c r="H90" s="58">
        <f>(3/12*4/12)/2/9</f>
        <v>4.6296296296296294E-3</v>
      </c>
      <c r="I90" s="4"/>
      <c r="J90" s="5">
        <f>D90*H90/3</f>
        <v>0.28288580246913642</v>
      </c>
      <c r="K90" s="3"/>
      <c r="L90" s="19"/>
      <c r="M90" s="19"/>
      <c r="N90" s="19"/>
      <c r="O90" s="19"/>
      <c r="P90" s="42"/>
      <c r="Q90" s="42"/>
      <c r="R90" s="19"/>
      <c r="S90" s="52"/>
    </row>
    <row r="91" spans="1:19" x14ac:dyDescent="0.2">
      <c r="A91" s="60">
        <v>5137.43</v>
      </c>
      <c r="B91" s="60">
        <v>5330</v>
      </c>
      <c r="C91" s="61" t="s">
        <v>18</v>
      </c>
      <c r="D91" s="42">
        <f t="shared" si="125"/>
        <v>192.56999999999971</v>
      </c>
      <c r="E91" s="42"/>
      <c r="F91" s="42"/>
      <c r="G91" s="19"/>
      <c r="H91" s="58">
        <f>(3/12*4/12)/2/9</f>
        <v>4.6296296296296294E-3</v>
      </c>
      <c r="I91" s="4"/>
      <c r="J91" s="5">
        <f>D91*H91/3</f>
        <v>0.29717592592592545</v>
      </c>
      <c r="K91" s="3"/>
      <c r="L91" s="19"/>
      <c r="M91" s="19"/>
      <c r="N91" s="19"/>
      <c r="O91" s="19"/>
      <c r="P91" s="42"/>
      <c r="Q91" s="42"/>
      <c r="R91" s="19"/>
      <c r="S91" s="52"/>
    </row>
    <row r="92" spans="1:19" x14ac:dyDescent="0.2">
      <c r="A92" s="59"/>
      <c r="B92" s="65"/>
      <c r="C92" s="61"/>
      <c r="D92" s="42"/>
      <c r="E92" s="42"/>
      <c r="F92" s="42"/>
      <c r="G92" s="19"/>
      <c r="H92" s="19"/>
      <c r="I92" s="4"/>
      <c r="J92" s="5"/>
      <c r="K92" s="3"/>
      <c r="L92" s="19"/>
      <c r="M92" s="19"/>
      <c r="N92" s="19"/>
      <c r="O92" s="19"/>
      <c r="P92" s="42"/>
      <c r="Q92" s="42"/>
      <c r="R92" s="19"/>
      <c r="S92" s="52"/>
    </row>
    <row r="93" spans="1:19" x14ac:dyDescent="0.2">
      <c r="A93" s="63" t="s">
        <v>28</v>
      </c>
      <c r="B93" s="65"/>
      <c r="C93" s="61"/>
      <c r="D93" s="42"/>
      <c r="E93" s="42"/>
      <c r="F93" s="42"/>
      <c r="G93" s="19"/>
      <c r="H93" s="19"/>
      <c r="I93" s="4"/>
      <c r="J93" s="5"/>
      <c r="K93" s="3"/>
      <c r="L93" s="19"/>
      <c r="M93" s="19"/>
      <c r="N93" s="19"/>
      <c r="O93" s="19"/>
      <c r="P93" s="42"/>
      <c r="Q93" s="42"/>
      <c r="R93" s="19"/>
      <c r="S93" s="52"/>
    </row>
    <row r="94" spans="1:19" x14ac:dyDescent="0.2">
      <c r="A94" s="64" t="s">
        <v>27</v>
      </c>
      <c r="B94" s="65"/>
      <c r="C94" s="61"/>
      <c r="D94" s="42"/>
      <c r="E94" s="42"/>
      <c r="F94" s="42"/>
      <c r="G94" s="19"/>
      <c r="H94" s="19"/>
      <c r="I94" s="4"/>
      <c r="J94" s="5"/>
      <c r="K94" s="3"/>
      <c r="L94" s="19"/>
      <c r="M94" s="19"/>
      <c r="N94" s="19"/>
      <c r="O94" s="19"/>
      <c r="P94" s="42"/>
      <c r="Q94" s="42"/>
      <c r="R94" s="19"/>
      <c r="S94" s="52"/>
    </row>
    <row r="95" spans="1:19" x14ac:dyDescent="0.2">
      <c r="A95" s="59">
        <v>4476.76</v>
      </c>
      <c r="B95" s="60">
        <v>4486.63</v>
      </c>
      <c r="C95" s="61" t="s">
        <v>20</v>
      </c>
      <c r="D95" s="42">
        <f>B95-A95</f>
        <v>9.8699999999998909</v>
      </c>
      <c r="E95" s="42">
        <v>0.8</v>
      </c>
      <c r="F95" s="42">
        <v>3.76</v>
      </c>
      <c r="G95" s="19">
        <f t="shared" ref="G95" si="126">ROUND((E95+F95)/2,2)</f>
        <v>2.2799999999999998</v>
      </c>
      <c r="H95" s="19">
        <f t="shared" ref="H95" si="127">D95*G95/9</f>
        <v>2.5003999999999724</v>
      </c>
      <c r="I95" s="4"/>
      <c r="J95" s="5"/>
      <c r="K95" s="3"/>
      <c r="L95" s="19"/>
      <c r="M95" s="19"/>
      <c r="N95" s="19"/>
      <c r="O95" s="19"/>
      <c r="P95" s="42"/>
      <c r="Q95" s="42"/>
      <c r="R95" s="19">
        <f>H95*R$7/12/3</f>
        <v>0.48618888888888362</v>
      </c>
      <c r="S95" s="3">
        <f>0.002*R95</f>
        <v>9.7237777777776729E-4</v>
      </c>
    </row>
    <row r="96" spans="1:19" x14ac:dyDescent="0.2">
      <c r="A96" s="59">
        <f>B95</f>
        <v>4486.63</v>
      </c>
      <c r="B96" s="60">
        <v>4575</v>
      </c>
      <c r="C96" s="61" t="s">
        <v>20</v>
      </c>
      <c r="D96" s="42">
        <f>B96-A96</f>
        <v>88.369999999999891</v>
      </c>
      <c r="E96" s="42">
        <v>3.76</v>
      </c>
      <c r="F96" s="42">
        <v>3.52</v>
      </c>
      <c r="G96" s="19">
        <f t="shared" ref="G96" si="128">ROUND((E96+F96)/2,2)</f>
        <v>3.64</v>
      </c>
      <c r="H96" s="19">
        <f t="shared" ref="H96" si="129">D96*G96/9</f>
        <v>35.740755555555516</v>
      </c>
      <c r="I96" s="4"/>
      <c r="J96" s="5"/>
      <c r="K96" s="3"/>
      <c r="L96" s="19"/>
      <c r="M96" s="19"/>
      <c r="N96" s="19"/>
      <c r="O96" s="19"/>
      <c r="P96" s="42"/>
      <c r="Q96" s="42"/>
      <c r="R96" s="19">
        <f>H96*R$7/12/3</f>
        <v>6.9495913580246835</v>
      </c>
      <c r="S96" s="3">
        <f t="shared" ref="S96:S97" si="130">0.002*R96</f>
        <v>1.3899182716049367E-2</v>
      </c>
    </row>
    <row r="97" spans="1:19" x14ac:dyDescent="0.2">
      <c r="A97" s="59">
        <f>B96</f>
        <v>4575</v>
      </c>
      <c r="B97" s="60">
        <v>4599</v>
      </c>
      <c r="C97" s="61" t="s">
        <v>20</v>
      </c>
      <c r="D97" s="42">
        <f>B97-A97</f>
        <v>24</v>
      </c>
      <c r="E97" s="42">
        <v>1.52</v>
      </c>
      <c r="F97" s="42">
        <v>0</v>
      </c>
      <c r="G97" s="19">
        <f t="shared" ref="G97" si="131">ROUND((E97+F97)/2,2)</f>
        <v>0.76</v>
      </c>
      <c r="H97" s="19">
        <f t="shared" ref="H97" si="132">D97*G97/9</f>
        <v>2.0266666666666668</v>
      </c>
      <c r="I97" s="4"/>
      <c r="J97" s="5"/>
      <c r="K97" s="3"/>
      <c r="L97" s="19"/>
      <c r="M97" s="19"/>
      <c r="N97" s="19"/>
      <c r="O97" s="19"/>
      <c r="P97" s="42"/>
      <c r="Q97" s="42"/>
      <c r="R97" s="19">
        <f>H97*R$7/12/3</f>
        <v>0.39407407407407408</v>
      </c>
      <c r="S97" s="3">
        <f t="shared" si="130"/>
        <v>7.8814814814814817E-4</v>
      </c>
    </row>
    <row r="98" spans="1:19" x14ac:dyDescent="0.2">
      <c r="A98" s="59"/>
      <c r="B98" s="60"/>
      <c r="C98" s="61"/>
      <c r="D98" s="42"/>
      <c r="E98" s="42"/>
      <c r="F98" s="42"/>
      <c r="G98" s="19"/>
      <c r="H98" s="19"/>
      <c r="I98" s="4"/>
      <c r="J98" s="5"/>
      <c r="K98" s="3"/>
      <c r="L98" s="19"/>
      <c r="M98" s="19"/>
      <c r="N98" s="19"/>
      <c r="O98" s="19"/>
      <c r="P98" s="42"/>
      <c r="Q98" s="42"/>
      <c r="R98" s="19"/>
      <c r="S98" s="3"/>
    </row>
    <row r="99" spans="1:19" x14ac:dyDescent="0.2">
      <c r="A99" s="59"/>
      <c r="B99" s="65"/>
      <c r="C99" s="61"/>
      <c r="D99" s="42"/>
      <c r="E99" s="42"/>
      <c r="F99" s="42"/>
      <c r="G99" s="19"/>
      <c r="H99" s="19"/>
      <c r="I99" s="4"/>
      <c r="J99" s="5"/>
      <c r="K99" s="3"/>
      <c r="L99" s="19"/>
      <c r="M99" s="19"/>
      <c r="N99" s="19"/>
      <c r="O99" s="19"/>
      <c r="P99" s="42"/>
      <c r="Q99" s="42"/>
      <c r="R99" s="19"/>
      <c r="S99" s="3"/>
    </row>
    <row r="100" spans="1:19" x14ac:dyDescent="0.2">
      <c r="A100" s="59">
        <v>4624.9799999999996</v>
      </c>
      <c r="B100" s="60">
        <v>4632</v>
      </c>
      <c r="C100" s="61" t="s">
        <v>18</v>
      </c>
      <c r="D100" s="42">
        <f>B100-A100</f>
        <v>7.0200000000004366</v>
      </c>
      <c r="E100" s="42">
        <v>0</v>
      </c>
      <c r="F100" s="42">
        <v>3.7</v>
      </c>
      <c r="G100" s="19">
        <f t="shared" ref="G100" si="133">ROUND((E100+F100)/2,2)</f>
        <v>1.85</v>
      </c>
      <c r="H100" s="19">
        <f t="shared" ref="H100" si="134">D100*G100/9</f>
        <v>1.4430000000000898</v>
      </c>
      <c r="I100" s="4"/>
      <c r="J100" s="5"/>
      <c r="K100" s="3"/>
      <c r="L100" s="19"/>
      <c r="M100" s="19"/>
      <c r="N100" s="19"/>
      <c r="O100" s="19"/>
      <c r="P100" s="42"/>
      <c r="Q100" s="42"/>
      <c r="R100" s="19">
        <f>H100*R$7/12/3</f>
        <v>0.28058333333335078</v>
      </c>
      <c r="S100" s="3">
        <f t="shared" ref="S100:S101" si="135">0.002*R100</f>
        <v>5.6116666666670154E-4</v>
      </c>
    </row>
    <row r="101" spans="1:19" x14ac:dyDescent="0.2">
      <c r="A101" s="59">
        <f>B100</f>
        <v>4632</v>
      </c>
      <c r="B101" s="60">
        <v>4680</v>
      </c>
      <c r="C101" s="61" t="s">
        <v>18</v>
      </c>
      <c r="D101" s="42">
        <f>B101-A101</f>
        <v>48</v>
      </c>
      <c r="E101" s="42">
        <v>3.7</v>
      </c>
      <c r="F101" s="42">
        <v>3.84</v>
      </c>
      <c r="G101" s="19">
        <f t="shared" ref="G101" si="136">ROUND((E101+F101)/2,2)</f>
        <v>3.77</v>
      </c>
      <c r="H101" s="19">
        <f t="shared" ref="H101" si="137">D101*G101/9</f>
        <v>20.106666666666669</v>
      </c>
      <c r="I101" s="4"/>
      <c r="J101" s="5"/>
      <c r="K101" s="3"/>
      <c r="L101" s="19"/>
      <c r="M101" s="19"/>
      <c r="N101" s="19"/>
      <c r="O101" s="19"/>
      <c r="P101" s="42"/>
      <c r="Q101" s="42"/>
      <c r="R101" s="19">
        <f>H101*R$7/12/3</f>
        <v>3.9096296296296296</v>
      </c>
      <c r="S101" s="3">
        <f t="shared" si="135"/>
        <v>7.8192592592592584E-3</v>
      </c>
    </row>
    <row r="102" spans="1:19" x14ac:dyDescent="0.2">
      <c r="A102" s="59"/>
      <c r="B102" s="60"/>
      <c r="C102" s="61"/>
      <c r="D102" s="42"/>
      <c r="E102" s="42"/>
      <c r="F102" s="42"/>
      <c r="G102" s="19"/>
      <c r="H102" s="19"/>
      <c r="I102" s="4"/>
      <c r="J102" s="5"/>
      <c r="K102" s="3"/>
      <c r="L102" s="19"/>
      <c r="M102" s="19"/>
      <c r="N102" s="19"/>
      <c r="O102" s="19"/>
      <c r="P102" s="42"/>
      <c r="Q102" s="42"/>
      <c r="R102" s="19"/>
      <c r="S102" s="3"/>
    </row>
    <row r="103" spans="1:19" x14ac:dyDescent="0.2">
      <c r="A103" s="59"/>
      <c r="B103" s="65"/>
      <c r="C103" s="61"/>
      <c r="D103" s="42"/>
      <c r="E103" s="42"/>
      <c r="F103" s="42"/>
      <c r="G103" s="19"/>
      <c r="H103" s="19"/>
      <c r="I103" s="4"/>
      <c r="J103" s="5"/>
      <c r="K103" s="3"/>
      <c r="L103" s="19"/>
      <c r="M103" s="19"/>
      <c r="N103" s="19"/>
      <c r="O103" s="19"/>
      <c r="P103" s="42"/>
      <c r="Q103" s="42"/>
      <c r="R103" s="19"/>
      <c r="S103" s="3"/>
    </row>
    <row r="104" spans="1:19" x14ac:dyDescent="0.2">
      <c r="A104" s="63"/>
      <c r="B104" s="60"/>
      <c r="C104" s="61"/>
      <c r="D104" s="42"/>
      <c r="E104" s="42"/>
      <c r="F104" s="42"/>
      <c r="G104" s="19"/>
      <c r="H104" s="19"/>
      <c r="I104" s="4"/>
      <c r="J104" s="5"/>
      <c r="K104" s="3"/>
      <c r="L104" s="19"/>
      <c r="M104" s="19"/>
      <c r="N104" s="19"/>
      <c r="O104" s="19"/>
      <c r="P104" s="42"/>
      <c r="Q104" s="42"/>
      <c r="R104" s="19"/>
      <c r="S104" s="3"/>
    </row>
    <row r="105" spans="1:19" x14ac:dyDescent="0.2">
      <c r="A105" s="64"/>
      <c r="B105" s="60"/>
      <c r="C105" s="61"/>
      <c r="D105" s="42"/>
      <c r="E105" s="42"/>
      <c r="F105" s="42"/>
      <c r="G105" s="19"/>
      <c r="H105" s="19"/>
      <c r="I105" s="4"/>
      <c r="J105" s="5"/>
      <c r="K105" s="3"/>
      <c r="L105" s="19"/>
      <c r="M105" s="19"/>
      <c r="N105" s="19"/>
      <c r="O105" s="19"/>
      <c r="P105" s="42"/>
      <c r="Q105" s="42"/>
      <c r="R105" s="19"/>
      <c r="S105" s="3"/>
    </row>
    <row r="106" spans="1:19" x14ac:dyDescent="0.2">
      <c r="A106" s="59"/>
      <c r="B106" s="60"/>
      <c r="C106" s="61"/>
      <c r="D106" s="42"/>
      <c r="E106" s="42"/>
      <c r="F106" s="42"/>
      <c r="G106" s="19"/>
      <c r="H106" s="19"/>
      <c r="I106" s="4"/>
      <c r="J106" s="5"/>
      <c r="K106" s="3"/>
      <c r="L106" s="19"/>
      <c r="M106" s="19"/>
      <c r="N106" s="19"/>
      <c r="O106" s="19"/>
      <c r="P106" s="42"/>
      <c r="Q106" s="42"/>
      <c r="R106" s="19"/>
      <c r="S106" s="3"/>
    </row>
    <row r="107" spans="1:19" x14ac:dyDescent="0.2">
      <c r="A107" s="59"/>
      <c r="B107" s="60"/>
      <c r="C107" s="61"/>
      <c r="D107" s="42"/>
      <c r="E107" s="42"/>
      <c r="F107" s="42"/>
      <c r="G107" s="19"/>
      <c r="H107" s="19"/>
      <c r="I107" s="4"/>
      <c r="J107" s="5"/>
      <c r="K107" s="3"/>
      <c r="L107" s="19"/>
      <c r="M107" s="19"/>
      <c r="N107" s="19"/>
      <c r="O107" s="19"/>
      <c r="P107" s="42"/>
      <c r="Q107" s="42"/>
      <c r="R107" s="19"/>
      <c r="S107" s="3"/>
    </row>
    <row r="108" spans="1:19" x14ac:dyDescent="0.2">
      <c r="A108" s="62"/>
      <c r="B108" s="67"/>
      <c r="C108" s="61"/>
      <c r="D108" s="42"/>
      <c r="E108" s="42"/>
      <c r="F108" s="42"/>
      <c r="G108" s="19"/>
      <c r="H108" s="19"/>
      <c r="I108" s="4"/>
      <c r="J108" s="5"/>
      <c r="K108" s="3"/>
      <c r="L108" s="19"/>
      <c r="M108" s="19"/>
      <c r="N108" s="19"/>
      <c r="O108" s="19"/>
      <c r="P108" s="42"/>
      <c r="Q108" s="42"/>
      <c r="R108" s="19"/>
      <c r="S108" s="3"/>
    </row>
    <row r="109" spans="1:19" x14ac:dyDescent="0.2">
      <c r="A109" s="62"/>
      <c r="B109" s="67"/>
      <c r="C109" s="61"/>
      <c r="D109" s="42"/>
      <c r="E109" s="42"/>
      <c r="F109" s="42"/>
      <c r="G109" s="19"/>
      <c r="H109" s="19"/>
      <c r="I109" s="4"/>
      <c r="J109" s="5"/>
      <c r="K109" s="3"/>
      <c r="L109" s="19"/>
      <c r="M109" s="19"/>
      <c r="N109" s="19"/>
      <c r="O109" s="19"/>
      <c r="P109" s="42"/>
      <c r="Q109" s="42"/>
      <c r="R109" s="19"/>
      <c r="S109" s="3"/>
    </row>
    <row r="110" spans="1:19" x14ac:dyDescent="0.2">
      <c r="A110" s="63" t="s">
        <v>29</v>
      </c>
      <c r="B110" s="67"/>
      <c r="C110" s="61"/>
      <c r="D110" s="42"/>
      <c r="E110" s="42"/>
      <c r="F110" s="42"/>
      <c r="G110" s="19"/>
      <c r="H110" s="19"/>
      <c r="I110" s="4"/>
      <c r="J110" s="5"/>
      <c r="K110" s="3"/>
      <c r="L110" s="19"/>
      <c r="M110" s="19"/>
      <c r="N110" s="19"/>
      <c r="O110" s="19"/>
      <c r="P110" s="42"/>
      <c r="Q110" s="42"/>
      <c r="R110" s="19"/>
      <c r="S110" s="3"/>
    </row>
    <row r="111" spans="1:19" x14ac:dyDescent="0.2">
      <c r="A111" s="64" t="s">
        <v>15</v>
      </c>
      <c r="B111" s="67"/>
      <c r="C111" s="61"/>
      <c r="D111" s="42"/>
      <c r="E111" s="42"/>
      <c r="F111" s="42"/>
      <c r="G111" s="19"/>
      <c r="H111" s="19"/>
      <c r="I111" s="4"/>
      <c r="J111" s="5"/>
      <c r="K111" s="3"/>
      <c r="L111" s="19"/>
      <c r="M111" s="19"/>
      <c r="N111" s="19"/>
      <c r="O111" s="19"/>
      <c r="P111" s="42"/>
      <c r="Q111" s="42"/>
      <c r="R111" s="19"/>
      <c r="S111" s="3"/>
    </row>
    <row r="112" spans="1:19" x14ac:dyDescent="0.2">
      <c r="A112" s="68">
        <v>4700</v>
      </c>
      <c r="B112" s="69">
        <v>4859.25</v>
      </c>
      <c r="C112" s="70" t="s">
        <v>20</v>
      </c>
      <c r="D112" s="42">
        <f t="shared" ref="D112:D114" si="138">B112-A112</f>
        <v>159.25</v>
      </c>
      <c r="E112" s="42">
        <v>12.65</v>
      </c>
      <c r="F112" s="42">
        <v>10</v>
      </c>
      <c r="G112" s="19">
        <f t="shared" ref="G112:G114" si="139">ROUND((E112+F112)/2,2)</f>
        <v>11.33</v>
      </c>
      <c r="H112" s="19">
        <f t="shared" ref="H112:H114" si="140">D112*G112/9</f>
        <v>200.47805555555556</v>
      </c>
      <c r="I112" s="4"/>
      <c r="J112" s="5">
        <f t="shared" ref="J112" si="141">H112*J$7/12/3</f>
        <v>16.706504629629631</v>
      </c>
      <c r="K112" s="3">
        <f>2*(H112*K$7)</f>
        <v>22.052586111111111</v>
      </c>
      <c r="L112" s="19">
        <f>H112*L$7/36</f>
        <v>22.275339506172841</v>
      </c>
      <c r="M112" s="19">
        <f>H112*M$7/36</f>
        <v>33.413009259259262</v>
      </c>
      <c r="N112" s="19">
        <f>H112</f>
        <v>200.47805555555556</v>
      </c>
      <c r="O112" s="19">
        <f t="shared" ref="O112" si="142">N112/2000</f>
        <v>0.10023902777777778</v>
      </c>
      <c r="P112" s="42"/>
      <c r="Q112" s="42"/>
      <c r="R112" s="19"/>
      <c r="S112" s="3"/>
    </row>
    <row r="113" spans="1:19" x14ac:dyDescent="0.2">
      <c r="A113" s="68"/>
      <c r="B113" s="69"/>
      <c r="C113" s="70"/>
      <c r="D113" s="42"/>
      <c r="E113" s="42"/>
      <c r="F113" s="42"/>
      <c r="G113" s="19"/>
      <c r="H113" s="19"/>
      <c r="I113" s="4"/>
      <c r="J113" s="5"/>
      <c r="K113" s="3"/>
      <c r="L113" s="19"/>
      <c r="M113" s="19"/>
      <c r="N113" s="19"/>
      <c r="O113" s="19"/>
      <c r="P113" s="42"/>
      <c r="Q113" s="42"/>
      <c r="R113" s="19"/>
      <c r="S113" s="3"/>
    </row>
    <row r="114" spans="1:19" x14ac:dyDescent="0.2">
      <c r="A114" s="68">
        <v>4861.25</v>
      </c>
      <c r="B114" s="60">
        <v>4872.17</v>
      </c>
      <c r="C114" s="61" t="s">
        <v>20</v>
      </c>
      <c r="D114" s="42">
        <f t="shared" si="138"/>
        <v>10.920000000000073</v>
      </c>
      <c r="E114" s="42">
        <v>14.5</v>
      </c>
      <c r="F114" s="42">
        <v>14.5</v>
      </c>
      <c r="G114" s="19">
        <f t="shared" si="139"/>
        <v>14.5</v>
      </c>
      <c r="H114" s="19">
        <f t="shared" si="140"/>
        <v>17.593333333333451</v>
      </c>
      <c r="I114" s="4"/>
      <c r="J114" s="5"/>
      <c r="K114" s="3"/>
      <c r="L114" s="19"/>
      <c r="M114" s="19">
        <f>H114*M$7/36</f>
        <v>2.9322222222222418</v>
      </c>
      <c r="N114" s="19">
        <f>H114</f>
        <v>17.593333333333451</v>
      </c>
      <c r="O114" s="19">
        <f t="shared" ref="O114" si="143">N114/2000</f>
        <v>8.7966666666667252E-3</v>
      </c>
      <c r="P114" s="42"/>
      <c r="Q114" s="42"/>
      <c r="R114" s="19"/>
      <c r="S114" s="3"/>
    </row>
    <row r="115" spans="1:19" x14ac:dyDescent="0.2">
      <c r="A115" s="60">
        <f>B114</f>
        <v>4872.17</v>
      </c>
      <c r="B115" s="60">
        <v>4886.25</v>
      </c>
      <c r="C115" s="61" t="s">
        <v>20</v>
      </c>
      <c r="D115" s="42">
        <f t="shared" ref="D115" si="144">B115-A115</f>
        <v>14.079999999999927</v>
      </c>
      <c r="E115" s="42">
        <v>15.666667</v>
      </c>
      <c r="F115" s="42">
        <v>15.666666666999999</v>
      </c>
      <c r="G115" s="19">
        <f t="shared" ref="G115" si="145">ROUND((E115+F115)/2,2)</f>
        <v>15.67</v>
      </c>
      <c r="H115" s="19">
        <f t="shared" ref="H115" si="146">D115*G115/9</f>
        <v>24.514844444444318</v>
      </c>
      <c r="I115" s="4"/>
      <c r="J115" s="5"/>
      <c r="K115" s="3"/>
      <c r="L115" s="19"/>
      <c r="M115" s="19">
        <f>H115*M$7/36</f>
        <v>4.085807407407386</v>
      </c>
      <c r="N115" s="19">
        <f>H115</f>
        <v>24.514844444444318</v>
      </c>
      <c r="O115" s="19">
        <f t="shared" ref="O115" si="147">N115/2000</f>
        <v>1.225742222222216E-2</v>
      </c>
      <c r="P115" s="42"/>
      <c r="Q115" s="42"/>
      <c r="R115" s="19"/>
      <c r="S115" s="3"/>
    </row>
    <row r="116" spans="1:19" x14ac:dyDescent="0.2">
      <c r="A116" s="63"/>
      <c r="B116" s="60"/>
      <c r="C116" s="61"/>
      <c r="D116" s="42"/>
      <c r="E116" s="42"/>
      <c r="F116" s="42"/>
      <c r="G116" s="19"/>
      <c r="H116" s="19"/>
      <c r="I116" s="4"/>
      <c r="J116" s="5"/>
      <c r="K116" s="3"/>
      <c r="L116" s="19"/>
      <c r="M116" s="19"/>
      <c r="N116" s="19"/>
      <c r="O116" s="19"/>
      <c r="P116" s="42"/>
      <c r="Q116" s="42"/>
      <c r="R116" s="19"/>
      <c r="S116" s="3"/>
    </row>
    <row r="117" spans="1:19" x14ac:dyDescent="0.2">
      <c r="A117" s="59">
        <v>5113.75</v>
      </c>
      <c r="B117" s="60">
        <v>5138.75</v>
      </c>
      <c r="C117" s="61" t="s">
        <v>20</v>
      </c>
      <c r="D117" s="42">
        <f t="shared" ref="D117:D120" si="148">B117-A117</f>
        <v>25</v>
      </c>
      <c r="E117" s="42">
        <v>14.5</v>
      </c>
      <c r="F117" s="42">
        <v>14.5</v>
      </c>
      <c r="G117" s="19">
        <f t="shared" ref="G117" si="149">ROUND((E117+F117)/2,2)</f>
        <v>14.5</v>
      </c>
      <c r="H117" s="19">
        <f t="shared" ref="H117" si="150">D117*G117/9</f>
        <v>40.277777777777779</v>
      </c>
      <c r="I117" s="4"/>
      <c r="J117" s="5"/>
      <c r="K117" s="3"/>
      <c r="L117" s="19"/>
      <c r="M117" s="19">
        <f>H117*M$7/36</f>
        <v>6.7129629629629637</v>
      </c>
      <c r="N117" s="19">
        <f>H117</f>
        <v>40.277777777777779</v>
      </c>
      <c r="O117" s="19">
        <f t="shared" ref="O117" si="151">N117/2000</f>
        <v>2.013888888888889E-2</v>
      </c>
      <c r="P117" s="42"/>
      <c r="Q117" s="42"/>
      <c r="R117" s="19"/>
      <c r="S117" s="3"/>
    </row>
    <row r="118" spans="1:19" x14ac:dyDescent="0.2">
      <c r="A118" s="62"/>
      <c r="B118" s="60"/>
      <c r="C118" s="61"/>
      <c r="D118" s="42"/>
      <c r="E118" s="42"/>
      <c r="F118" s="42"/>
      <c r="G118" s="19"/>
      <c r="H118" s="19"/>
      <c r="I118" s="4"/>
      <c r="J118" s="5"/>
      <c r="K118" s="3"/>
      <c r="L118" s="19"/>
      <c r="M118" s="19"/>
      <c r="N118" s="19"/>
      <c r="O118" s="19"/>
      <c r="P118" s="42"/>
      <c r="Q118" s="42"/>
      <c r="R118" s="19"/>
      <c r="S118" s="3"/>
    </row>
    <row r="119" spans="1:19" x14ac:dyDescent="0.2">
      <c r="A119" s="60">
        <v>5140.75</v>
      </c>
      <c r="B119" s="60">
        <v>5360</v>
      </c>
      <c r="C119" s="61" t="s">
        <v>20</v>
      </c>
      <c r="D119" s="42">
        <f t="shared" ref="D119" si="152">B119-A119</f>
        <v>219.25</v>
      </c>
      <c r="E119" s="42">
        <v>10</v>
      </c>
      <c r="F119" s="42">
        <v>10</v>
      </c>
      <c r="G119" s="19">
        <f t="shared" ref="G119" si="153">ROUND((E119+F119)/2,2)</f>
        <v>10</v>
      </c>
      <c r="H119" s="19">
        <f t="shared" ref="H119" si="154">D119*G119/9</f>
        <v>243.61111111111111</v>
      </c>
      <c r="I119" s="4"/>
      <c r="J119" s="5">
        <f t="shared" ref="J119" si="155">H119*J$7/12/3</f>
        <v>20.300925925925927</v>
      </c>
      <c r="K119" s="3">
        <f t="shared" ref="K119" si="156">2*(H119*K$7)</f>
        <v>26.797222222222224</v>
      </c>
      <c r="L119" s="19">
        <f>H119*L$7/36</f>
        <v>27.067901234567902</v>
      </c>
      <c r="M119" s="19">
        <f>H119*M$7/36</f>
        <v>40.601851851851855</v>
      </c>
      <c r="N119" s="19">
        <f>H119</f>
        <v>243.61111111111111</v>
      </c>
      <c r="O119" s="19">
        <f t="shared" ref="O119" si="157">N119/2000</f>
        <v>0.12180555555555556</v>
      </c>
      <c r="P119" s="42"/>
      <c r="Q119" s="42"/>
      <c r="R119" s="19"/>
      <c r="S119" s="3"/>
    </row>
    <row r="120" spans="1:19" x14ac:dyDescent="0.2">
      <c r="A120" s="60">
        <f>B119</f>
        <v>5360</v>
      </c>
      <c r="B120" s="60">
        <v>5400</v>
      </c>
      <c r="C120" s="61" t="s">
        <v>20</v>
      </c>
      <c r="D120" s="42">
        <f t="shared" si="148"/>
        <v>40</v>
      </c>
      <c r="E120" s="42">
        <v>10</v>
      </c>
      <c r="F120" s="42">
        <v>10.17</v>
      </c>
      <c r="G120" s="19">
        <f t="shared" ref="G120" si="158">ROUND((E120+F120)/2,2)</f>
        <v>10.09</v>
      </c>
      <c r="H120" s="19">
        <f t="shared" ref="H120" si="159">D120*G120/9</f>
        <v>44.844444444444449</v>
      </c>
      <c r="I120" s="4"/>
      <c r="J120" s="5">
        <f t="shared" ref="J120" si="160">H120*J$7/12/3</f>
        <v>3.7370370370370378</v>
      </c>
      <c r="K120" s="3">
        <f t="shared" ref="K120" si="161">2*(H120*K$7)</f>
        <v>4.9328888888888898</v>
      </c>
      <c r="L120" s="19">
        <f>H120*L$7/36</f>
        <v>4.9827160493827165</v>
      </c>
      <c r="M120" s="19">
        <f>H120*M$7/36</f>
        <v>7.4740740740740756</v>
      </c>
      <c r="N120" s="19">
        <f>H120</f>
        <v>44.844444444444449</v>
      </c>
      <c r="O120" s="19">
        <f t="shared" ref="O120" si="162">N120/2000</f>
        <v>2.2422222222222225E-2</v>
      </c>
      <c r="P120" s="42"/>
      <c r="Q120" s="42"/>
      <c r="R120" s="19"/>
      <c r="S120" s="3"/>
    </row>
    <row r="121" spans="1:19" x14ac:dyDescent="0.2">
      <c r="A121" s="67"/>
      <c r="B121" s="67"/>
      <c r="C121" s="61"/>
      <c r="D121" s="42"/>
      <c r="E121" s="42"/>
      <c r="F121" s="42"/>
      <c r="G121" s="19"/>
      <c r="H121" s="19"/>
      <c r="I121" s="4"/>
      <c r="J121" s="5"/>
      <c r="K121" s="3"/>
      <c r="L121" s="19"/>
      <c r="M121" s="19"/>
      <c r="N121" s="19"/>
      <c r="O121" s="19"/>
      <c r="P121" s="42"/>
      <c r="Q121" s="42"/>
      <c r="R121" s="19"/>
      <c r="S121" s="3"/>
    </row>
    <row r="122" spans="1:19" x14ac:dyDescent="0.2">
      <c r="A122" s="67">
        <v>4700</v>
      </c>
      <c r="B122" s="67">
        <v>4760</v>
      </c>
      <c r="C122" s="61" t="s">
        <v>18</v>
      </c>
      <c r="D122" s="42">
        <f t="shared" ref="D122" si="163">B122-A122</f>
        <v>60</v>
      </c>
      <c r="E122" s="42">
        <v>10.96</v>
      </c>
      <c r="F122" s="42">
        <v>10</v>
      </c>
      <c r="G122" s="19">
        <f t="shared" ref="G122" si="164">ROUND((E122+F122)/2,2)</f>
        <v>10.48</v>
      </c>
      <c r="H122" s="19">
        <f t="shared" ref="H122" si="165">D122*G122/9</f>
        <v>69.866666666666674</v>
      </c>
      <c r="I122" s="4"/>
      <c r="J122" s="5">
        <f t="shared" ref="J122" si="166">H122*J$7/12/3</f>
        <v>5.8222222222222229</v>
      </c>
      <c r="K122" s="3">
        <f t="shared" ref="K122" si="167">2*(H122*K$7)</f>
        <v>7.6853333333333342</v>
      </c>
      <c r="L122" s="19">
        <f>H122*L$7/36</f>
        <v>7.7629629629629635</v>
      </c>
      <c r="M122" s="19">
        <f>H122*M$7/36</f>
        <v>11.644444444444446</v>
      </c>
      <c r="N122" s="19">
        <f>H122</f>
        <v>69.866666666666674</v>
      </c>
      <c r="O122" s="19">
        <f t="shared" ref="O122" si="168">N122/2000</f>
        <v>3.4933333333333337E-2</v>
      </c>
      <c r="P122" s="42"/>
      <c r="Q122" s="42"/>
      <c r="R122" s="19"/>
      <c r="S122" s="3"/>
    </row>
    <row r="123" spans="1:19" x14ac:dyDescent="0.2">
      <c r="A123" s="68">
        <f>B122</f>
        <v>4760</v>
      </c>
      <c r="B123" s="69">
        <v>4859.25</v>
      </c>
      <c r="C123" s="61" t="s">
        <v>18</v>
      </c>
      <c r="D123" s="42">
        <f t="shared" ref="D123" si="169">B123-A123</f>
        <v>99.25</v>
      </c>
      <c r="E123" s="42">
        <v>10</v>
      </c>
      <c r="F123" s="42">
        <v>10</v>
      </c>
      <c r="G123" s="19">
        <f t="shared" ref="G123" si="170">ROUND((E123+F123)/2,2)</f>
        <v>10</v>
      </c>
      <c r="H123" s="19">
        <f t="shared" ref="H123" si="171">D123*G123/9</f>
        <v>110.27777777777777</v>
      </c>
      <c r="I123" s="4"/>
      <c r="J123" s="5">
        <f t="shared" ref="J123" si="172">H123*J$7/12/3</f>
        <v>9.1898148148148149</v>
      </c>
      <c r="K123" s="3">
        <f t="shared" ref="K123" si="173">2*(H123*K$7)</f>
        <v>12.130555555555555</v>
      </c>
      <c r="L123" s="19">
        <f>H123*L$7/36</f>
        <v>12.253086419753085</v>
      </c>
      <c r="M123" s="19">
        <f>H123*M$7/36</f>
        <v>18.37962962962963</v>
      </c>
      <c r="N123" s="19">
        <f>H123</f>
        <v>110.27777777777777</v>
      </c>
      <c r="O123" s="19">
        <f t="shared" ref="O123" si="174">N123/2000</f>
        <v>5.5138888888888883E-2</v>
      </c>
      <c r="P123" s="42"/>
      <c r="Q123" s="42"/>
      <c r="R123" s="19"/>
      <c r="S123" s="3"/>
    </row>
    <row r="124" spans="1:19" x14ac:dyDescent="0.2">
      <c r="A124" s="60"/>
      <c r="B124" s="60"/>
      <c r="C124" s="61"/>
      <c r="D124" s="42"/>
      <c r="E124" s="42"/>
      <c r="F124" s="42"/>
      <c r="G124" s="19"/>
      <c r="H124" s="19"/>
      <c r="I124" s="4"/>
      <c r="J124" s="5"/>
      <c r="K124" s="3"/>
      <c r="L124" s="19"/>
      <c r="M124" s="19"/>
      <c r="N124" s="19"/>
      <c r="O124" s="19"/>
      <c r="P124" s="42"/>
      <c r="Q124" s="42"/>
      <c r="R124" s="19"/>
      <c r="S124" s="3"/>
    </row>
    <row r="125" spans="1:19" x14ac:dyDescent="0.2">
      <c r="A125" s="68">
        <v>4861.25</v>
      </c>
      <c r="B125" s="60">
        <v>4872.17</v>
      </c>
      <c r="C125" s="61" t="s">
        <v>18</v>
      </c>
      <c r="D125" s="42">
        <f t="shared" ref="D125:D126" si="175">B125-A125</f>
        <v>10.920000000000073</v>
      </c>
      <c r="E125" s="42">
        <v>14.5</v>
      </c>
      <c r="F125" s="42">
        <v>14.5</v>
      </c>
      <c r="G125" s="19">
        <f t="shared" ref="G125:G126" si="176">ROUND((E125+F125)/2,2)</f>
        <v>14.5</v>
      </c>
      <c r="H125" s="19">
        <f t="shared" ref="H125:H126" si="177">D125*G125/9</f>
        <v>17.593333333333451</v>
      </c>
      <c r="I125" s="4"/>
      <c r="J125" s="5"/>
      <c r="K125" s="3"/>
      <c r="L125" s="19"/>
      <c r="M125" s="19">
        <f>H125*M$7/36</f>
        <v>2.9322222222222418</v>
      </c>
      <c r="N125" s="19">
        <f>H125</f>
        <v>17.593333333333451</v>
      </c>
      <c r="O125" s="19">
        <f t="shared" ref="O125:O126" si="178">N125/2000</f>
        <v>8.7966666666667252E-3</v>
      </c>
      <c r="P125" s="42"/>
      <c r="Q125" s="42"/>
      <c r="R125" s="19"/>
      <c r="S125" s="3"/>
    </row>
    <row r="126" spans="1:19" x14ac:dyDescent="0.2">
      <c r="A126" s="60">
        <f>B125</f>
        <v>4872.17</v>
      </c>
      <c r="B126" s="60">
        <v>4886.25</v>
      </c>
      <c r="C126" s="61" t="s">
        <v>18</v>
      </c>
      <c r="D126" s="42">
        <f t="shared" si="175"/>
        <v>14.079999999999927</v>
      </c>
      <c r="E126" s="42">
        <v>15.666667</v>
      </c>
      <c r="F126" s="42">
        <v>15.666666666999999</v>
      </c>
      <c r="G126" s="19">
        <f t="shared" si="176"/>
        <v>15.67</v>
      </c>
      <c r="H126" s="19">
        <f t="shared" si="177"/>
        <v>24.514844444444318</v>
      </c>
      <c r="I126" s="4"/>
      <c r="J126" s="5"/>
      <c r="K126" s="3"/>
      <c r="L126" s="19"/>
      <c r="M126" s="19">
        <f>H126*M$7/36</f>
        <v>4.085807407407386</v>
      </c>
      <c r="N126" s="19">
        <f>H126</f>
        <v>24.514844444444318</v>
      </c>
      <c r="O126" s="19">
        <f t="shared" si="178"/>
        <v>1.225742222222216E-2</v>
      </c>
      <c r="P126" s="42"/>
      <c r="Q126" s="42"/>
      <c r="R126" s="19"/>
      <c r="S126" s="3"/>
    </row>
    <row r="127" spans="1:19" x14ac:dyDescent="0.2">
      <c r="A127" s="63"/>
      <c r="B127" s="60"/>
      <c r="C127" s="61"/>
      <c r="D127" s="42"/>
      <c r="E127" s="42"/>
      <c r="F127" s="42"/>
      <c r="G127" s="19"/>
      <c r="H127" s="19"/>
      <c r="I127" s="4"/>
      <c r="J127" s="5"/>
      <c r="K127" s="3"/>
      <c r="L127" s="19"/>
      <c r="M127" s="19"/>
      <c r="N127" s="19"/>
      <c r="O127" s="19"/>
      <c r="P127" s="42"/>
      <c r="Q127" s="42"/>
      <c r="R127" s="19"/>
      <c r="S127" s="3"/>
    </row>
    <row r="128" spans="1:19" x14ac:dyDescent="0.2">
      <c r="A128" s="59">
        <v>5113.75</v>
      </c>
      <c r="B128" s="60">
        <v>5138.75</v>
      </c>
      <c r="C128" s="61" t="s">
        <v>18</v>
      </c>
      <c r="D128" s="42">
        <f t="shared" ref="D128" si="179">B128-A128</f>
        <v>25</v>
      </c>
      <c r="E128" s="42">
        <v>14.5</v>
      </c>
      <c r="F128" s="42">
        <v>14.5</v>
      </c>
      <c r="G128" s="19">
        <f t="shared" ref="G128" si="180">ROUND((E128+F128)/2,2)</f>
        <v>14.5</v>
      </c>
      <c r="H128" s="19">
        <f t="shared" ref="H128" si="181">D128*G128/9</f>
        <v>40.277777777777779</v>
      </c>
      <c r="I128" s="4"/>
      <c r="J128" s="5"/>
      <c r="K128" s="3"/>
      <c r="L128" s="19"/>
      <c r="M128" s="19">
        <f>H128*M$7/36</f>
        <v>6.7129629629629637</v>
      </c>
      <c r="N128" s="19">
        <f>H128</f>
        <v>40.277777777777779</v>
      </c>
      <c r="O128" s="19">
        <f t="shared" ref="O128" si="182">N128/2000</f>
        <v>2.013888888888889E-2</v>
      </c>
      <c r="P128" s="42"/>
      <c r="Q128" s="42"/>
      <c r="R128" s="19"/>
      <c r="S128" s="3"/>
    </row>
    <row r="129" spans="1:19" x14ac:dyDescent="0.2">
      <c r="A129" s="63"/>
      <c r="B129" s="60"/>
      <c r="C129" s="61"/>
      <c r="D129" s="42"/>
      <c r="E129" s="42"/>
      <c r="F129" s="42"/>
      <c r="G129" s="19"/>
      <c r="H129" s="19"/>
      <c r="I129" s="4"/>
      <c r="J129" s="5"/>
      <c r="K129" s="3"/>
      <c r="L129" s="19"/>
      <c r="M129" s="19"/>
      <c r="N129" s="19"/>
      <c r="O129" s="19"/>
      <c r="P129" s="42"/>
      <c r="Q129" s="42"/>
      <c r="R129" s="19"/>
      <c r="S129" s="3"/>
    </row>
    <row r="130" spans="1:19" x14ac:dyDescent="0.2">
      <c r="A130" s="60">
        <v>5140.75</v>
      </c>
      <c r="B130" s="60">
        <v>5360</v>
      </c>
      <c r="C130" s="61" t="s">
        <v>18</v>
      </c>
      <c r="D130" s="42">
        <f t="shared" ref="D130" si="183">B130-A130</f>
        <v>219.25</v>
      </c>
      <c r="E130" s="42">
        <v>10</v>
      </c>
      <c r="F130" s="42">
        <v>10</v>
      </c>
      <c r="G130" s="19">
        <f t="shared" ref="G130" si="184">ROUND((E130+F130)/2,2)</f>
        <v>10</v>
      </c>
      <c r="H130" s="19">
        <f t="shared" ref="H130" si="185">D130*G130/9</f>
        <v>243.61111111111111</v>
      </c>
      <c r="I130" s="4"/>
      <c r="J130" s="5">
        <f t="shared" ref="J130" si="186">H130*J$7/12/3</f>
        <v>20.300925925925927</v>
      </c>
      <c r="K130" s="3">
        <f t="shared" ref="K130" si="187">2*(H130*K$7)</f>
        <v>26.797222222222224</v>
      </c>
      <c r="L130" s="19">
        <f>H130*L$7/36</f>
        <v>27.067901234567902</v>
      </c>
      <c r="M130" s="19">
        <f>H130*M$7/36</f>
        <v>40.601851851851855</v>
      </c>
      <c r="N130" s="19">
        <f>H130</f>
        <v>243.61111111111111</v>
      </c>
      <c r="O130" s="19">
        <f t="shared" ref="O130" si="188">N130/2000</f>
        <v>0.12180555555555556</v>
      </c>
      <c r="P130" s="42"/>
      <c r="Q130" s="42"/>
      <c r="R130" s="19"/>
      <c r="S130" s="3"/>
    </row>
    <row r="131" spans="1:19" x14ac:dyDescent="0.2">
      <c r="A131" s="60">
        <f>B130</f>
        <v>5360</v>
      </c>
      <c r="B131" s="60">
        <v>5400</v>
      </c>
      <c r="C131" s="61" t="s">
        <v>18</v>
      </c>
      <c r="D131" s="42">
        <f t="shared" ref="D131" si="189">B131-A131</f>
        <v>40</v>
      </c>
      <c r="E131" s="42">
        <v>10</v>
      </c>
      <c r="F131" s="42">
        <v>10.62</v>
      </c>
      <c r="G131" s="19">
        <f t="shared" ref="G131" si="190">ROUND((E131+F131)/2,2)</f>
        <v>10.31</v>
      </c>
      <c r="H131" s="19">
        <f t="shared" ref="H131" si="191">D131*G131/9</f>
        <v>45.822222222222223</v>
      </c>
      <c r="I131" s="4"/>
      <c r="J131" s="5">
        <f t="shared" ref="J131" si="192">H131*J$7/12/3</f>
        <v>3.8185185185185184</v>
      </c>
      <c r="K131" s="3">
        <f t="shared" ref="K131" si="193">2*(H131*K$7)</f>
        <v>5.0404444444444447</v>
      </c>
      <c r="L131" s="19">
        <f>H131*L$7/36</f>
        <v>5.0913580246913579</v>
      </c>
      <c r="M131" s="19">
        <f>H131*M$7/36</f>
        <v>7.6370370370370368</v>
      </c>
      <c r="N131" s="19">
        <f>H131</f>
        <v>45.822222222222223</v>
      </c>
      <c r="O131" s="19">
        <f t="shared" ref="O131" si="194">N131/2000</f>
        <v>2.2911111111111111E-2</v>
      </c>
      <c r="P131" s="42"/>
      <c r="Q131" s="42"/>
      <c r="R131" s="19"/>
      <c r="S131" s="3"/>
    </row>
    <row r="132" spans="1:19" x14ac:dyDescent="0.2">
      <c r="A132" s="62"/>
      <c r="B132" s="60"/>
      <c r="C132" s="61"/>
      <c r="D132" s="42"/>
      <c r="E132" s="42"/>
      <c r="F132" s="42"/>
      <c r="G132" s="19"/>
      <c r="H132" s="19"/>
      <c r="I132" s="4"/>
      <c r="J132" s="5"/>
      <c r="K132" s="3"/>
      <c r="L132" s="19"/>
      <c r="M132" s="19"/>
      <c r="N132" s="19"/>
      <c r="O132" s="19"/>
      <c r="P132" s="42"/>
      <c r="Q132" s="42"/>
      <c r="R132" s="19"/>
      <c r="S132" s="3"/>
    </row>
    <row r="133" spans="1:19" x14ac:dyDescent="0.2">
      <c r="A133" s="63" t="s">
        <v>29</v>
      </c>
      <c r="B133" s="60"/>
      <c r="C133" s="61"/>
      <c r="D133" s="42"/>
      <c r="E133" s="42"/>
      <c r="F133" s="42"/>
      <c r="G133" s="19"/>
      <c r="H133" s="19"/>
      <c r="I133" s="4"/>
      <c r="J133" s="5"/>
      <c r="K133" s="3"/>
      <c r="L133" s="19"/>
      <c r="M133" s="19"/>
      <c r="N133" s="19"/>
      <c r="O133" s="19"/>
      <c r="P133" s="42"/>
      <c r="Q133" s="42"/>
      <c r="R133" s="19"/>
      <c r="S133" s="3"/>
    </row>
    <row r="134" spans="1:19" x14ac:dyDescent="0.2">
      <c r="A134" s="64" t="s">
        <v>26</v>
      </c>
      <c r="B134" s="65"/>
      <c r="C134" s="61"/>
      <c r="D134" s="42"/>
      <c r="E134" s="42"/>
      <c r="F134" s="42"/>
      <c r="G134" s="19"/>
      <c r="H134" s="19"/>
      <c r="I134" s="4"/>
      <c r="J134" s="5"/>
      <c r="K134" s="3"/>
      <c r="L134" s="19"/>
      <c r="M134" s="19"/>
      <c r="N134" s="19"/>
      <c r="O134" s="19"/>
      <c r="P134" s="42"/>
      <c r="Q134" s="42"/>
      <c r="R134" s="19"/>
      <c r="S134" s="3"/>
    </row>
    <row r="135" spans="1:19" x14ac:dyDescent="0.2">
      <c r="A135" s="60">
        <v>4700</v>
      </c>
      <c r="B135" s="60">
        <v>4851.0200000000004</v>
      </c>
      <c r="C135" s="61" t="s">
        <v>20</v>
      </c>
      <c r="D135" s="42">
        <f t="shared" ref="D135" si="195">B135-A135</f>
        <v>151.02000000000044</v>
      </c>
      <c r="E135" s="42">
        <v>1.35</v>
      </c>
      <c r="F135" s="42">
        <v>3.86</v>
      </c>
      <c r="G135" s="19">
        <f>ROUND((E135+F135)/2,2)</f>
        <v>2.61</v>
      </c>
      <c r="H135" s="19">
        <f t="shared" ref="H135:H138" si="196">D135*G135/9</f>
        <v>43.795800000000128</v>
      </c>
      <c r="I135" s="4"/>
      <c r="J135" s="5">
        <f t="shared" ref="J135" si="197">H135*J$7/12/3</f>
        <v>3.6496500000000105</v>
      </c>
      <c r="K135" s="3">
        <f t="shared" ref="K135" si="198">2*(H135*K$7)</f>
        <v>4.8175380000000141</v>
      </c>
      <c r="L135" s="19"/>
      <c r="M135" s="19"/>
      <c r="N135" s="19"/>
      <c r="O135" s="19"/>
      <c r="P135" s="42"/>
      <c r="Q135" s="42"/>
      <c r="R135" s="19"/>
      <c r="S135" s="3"/>
    </row>
    <row r="136" spans="1:19" x14ac:dyDescent="0.2">
      <c r="A136" s="64"/>
      <c r="B136" s="65"/>
      <c r="C136" s="61"/>
      <c r="D136" s="42">
        <f>D$135</f>
        <v>151.02000000000044</v>
      </c>
      <c r="E136" s="42">
        <f>E135+0.33</f>
        <v>1.6800000000000002</v>
      </c>
      <c r="F136" s="42">
        <f>F135+0.33</f>
        <v>4.1899999999999995</v>
      </c>
      <c r="G136" s="19">
        <f>ROUND((E136+F136)/2,2)</f>
        <v>2.94</v>
      </c>
      <c r="H136" s="19">
        <f t="shared" si="196"/>
        <v>49.33320000000014</v>
      </c>
      <c r="I136" s="4"/>
      <c r="J136" s="5"/>
      <c r="K136" s="3"/>
      <c r="L136" s="19">
        <f t="shared" ref="L136" si="199">H136*L$7/36</f>
        <v>5.481466666666682</v>
      </c>
      <c r="M136" s="19"/>
      <c r="N136" s="19"/>
      <c r="O136" s="19"/>
      <c r="P136" s="42"/>
      <c r="Q136" s="42"/>
      <c r="R136" s="19"/>
      <c r="S136" s="3"/>
    </row>
    <row r="137" spans="1:19" x14ac:dyDescent="0.2">
      <c r="A137" s="64"/>
      <c r="B137" s="65"/>
      <c r="C137" s="61"/>
      <c r="D137" s="42">
        <f>D$135</f>
        <v>151.02000000000044</v>
      </c>
      <c r="E137" s="42">
        <f>E135+0.83</f>
        <v>2.1800000000000002</v>
      </c>
      <c r="F137" s="42">
        <f>F135+0.83</f>
        <v>4.6899999999999995</v>
      </c>
      <c r="G137" s="19">
        <f t="shared" ref="G137:G138" si="200">ROUND((E137+F137)/2,2)</f>
        <v>3.44</v>
      </c>
      <c r="H137" s="19">
        <f t="shared" si="196"/>
        <v>57.723200000000169</v>
      </c>
      <c r="I137" s="4"/>
      <c r="J137" s="5"/>
      <c r="K137" s="3"/>
      <c r="L137" s="19"/>
      <c r="M137" s="19">
        <f>H137*M$7/36</f>
        <v>9.6205333333333627</v>
      </c>
      <c r="N137" s="19"/>
      <c r="O137" s="19"/>
      <c r="P137" s="42"/>
      <c r="Q137" s="42"/>
      <c r="R137" s="19"/>
      <c r="S137" s="3"/>
    </row>
    <row r="138" spans="1:19" x14ac:dyDescent="0.2">
      <c r="A138" s="64"/>
      <c r="B138" s="65"/>
      <c r="C138" s="61"/>
      <c r="D138" s="42">
        <f>D$135</f>
        <v>151.02000000000044</v>
      </c>
      <c r="E138" s="42">
        <f>E135+1.5</f>
        <v>2.85</v>
      </c>
      <c r="F138" s="42">
        <f>F135+1.5</f>
        <v>5.3599999999999994</v>
      </c>
      <c r="G138" s="19">
        <f t="shared" si="200"/>
        <v>4.1100000000000003</v>
      </c>
      <c r="H138" s="19">
        <f t="shared" si="196"/>
        <v>68.965800000000215</v>
      </c>
      <c r="I138" s="4"/>
      <c r="J138" s="5"/>
      <c r="K138" s="3"/>
      <c r="L138" s="19"/>
      <c r="M138" s="19"/>
      <c r="N138" s="19">
        <f>H138</f>
        <v>68.965800000000215</v>
      </c>
      <c r="O138" s="19">
        <f>N138/2000</f>
        <v>3.4482900000000108E-2</v>
      </c>
      <c r="P138" s="42"/>
      <c r="Q138" s="42"/>
      <c r="R138" s="19"/>
      <c r="S138" s="3"/>
    </row>
    <row r="139" spans="1:19" x14ac:dyDescent="0.2">
      <c r="A139" s="60">
        <f>B135</f>
        <v>4851.0200000000004</v>
      </c>
      <c r="B139" s="60">
        <v>4859.25</v>
      </c>
      <c r="C139" s="61" t="s">
        <v>20</v>
      </c>
      <c r="D139" s="42">
        <f>B139-A139</f>
        <v>8.2299999999995634</v>
      </c>
      <c r="E139" s="42">
        <v>3.86</v>
      </c>
      <c r="F139" s="42">
        <v>4</v>
      </c>
      <c r="G139" s="19">
        <f t="shared" ref="G139:G140" si="201">ROUND((E139+F139)/2,2)</f>
        <v>3.93</v>
      </c>
      <c r="H139" s="19">
        <f t="shared" ref="H139:H140" si="202">D139*G139/9</f>
        <v>3.5937666666664763</v>
      </c>
      <c r="I139" s="4"/>
      <c r="J139" s="5">
        <f t="shared" ref="J139" si="203">H139*J$7/12/3</f>
        <v>0.29948055555553971</v>
      </c>
      <c r="K139" s="3">
        <f t="shared" ref="K139" si="204">2*(H139*K$7)</f>
        <v>0.3953143333333124</v>
      </c>
      <c r="L139" s="19">
        <f t="shared" ref="L139" si="205">H139*L$7/36</f>
        <v>0.39930740740738624</v>
      </c>
      <c r="M139" s="19">
        <f>H139*M$7/36</f>
        <v>0.59896111111107941</v>
      </c>
      <c r="N139" s="19"/>
      <c r="O139" s="19"/>
      <c r="P139" s="42"/>
      <c r="Q139" s="42"/>
      <c r="R139" s="19"/>
      <c r="S139" s="3"/>
    </row>
    <row r="140" spans="1:19" x14ac:dyDescent="0.2">
      <c r="A140" s="64"/>
      <c r="B140" s="65"/>
      <c r="C140" s="61"/>
      <c r="D140" s="42">
        <f>D$139</f>
        <v>8.2299999999995634</v>
      </c>
      <c r="E140" s="42">
        <f>E139+0.5</f>
        <v>4.3599999999999994</v>
      </c>
      <c r="F140" s="42">
        <f>F139+0.5</f>
        <v>4.5</v>
      </c>
      <c r="G140" s="19">
        <f t="shared" si="201"/>
        <v>4.43</v>
      </c>
      <c r="H140" s="19">
        <f t="shared" si="202"/>
        <v>4.050988888888674</v>
      </c>
      <c r="I140" s="4"/>
      <c r="J140" s="5"/>
      <c r="K140" s="3"/>
      <c r="L140" s="19"/>
      <c r="M140" s="19"/>
      <c r="N140" s="19">
        <f>H140</f>
        <v>4.050988888888674</v>
      </c>
      <c r="O140" s="19">
        <f>N140/2000</f>
        <v>2.0254944444443369E-3</v>
      </c>
      <c r="P140" s="42"/>
      <c r="Q140" s="42"/>
      <c r="R140" s="19"/>
      <c r="S140" s="3"/>
    </row>
    <row r="141" spans="1:19" x14ac:dyDescent="0.2">
      <c r="A141" s="64"/>
      <c r="B141" s="65"/>
      <c r="C141" s="61"/>
      <c r="D141" s="42"/>
      <c r="E141" s="42"/>
      <c r="F141" s="42"/>
      <c r="G141" s="19"/>
      <c r="H141" s="19"/>
      <c r="I141" s="4"/>
      <c r="J141" s="5"/>
      <c r="K141" s="3"/>
      <c r="L141" s="19"/>
      <c r="M141" s="19"/>
      <c r="N141" s="19"/>
      <c r="O141" s="19"/>
      <c r="P141" s="42"/>
      <c r="Q141" s="42"/>
      <c r="R141" s="19"/>
      <c r="S141" s="3"/>
    </row>
    <row r="142" spans="1:19" x14ac:dyDescent="0.2">
      <c r="A142" s="59">
        <v>5140.75</v>
      </c>
      <c r="B142" s="60">
        <v>5160.05</v>
      </c>
      <c r="C142" s="61" t="s">
        <v>20</v>
      </c>
      <c r="D142" s="42">
        <f t="shared" ref="D142" si="206">B142-A142</f>
        <v>19.300000000000182</v>
      </c>
      <c r="E142" s="42">
        <v>4</v>
      </c>
      <c r="F142" s="42">
        <v>4</v>
      </c>
      <c r="G142" s="19">
        <f>ROUND((E142+F142)/2,2)</f>
        <v>4</v>
      </c>
      <c r="H142" s="19">
        <f t="shared" ref="H142:H145" si="207">D142*G142/9</f>
        <v>8.5777777777778592</v>
      </c>
      <c r="I142" s="4"/>
      <c r="J142" s="5">
        <f t="shared" ref="J142" si="208">H142*J$7/12/3</f>
        <v>0.71481481481482156</v>
      </c>
      <c r="K142" s="3">
        <f t="shared" ref="K142" si="209">2*(H142*K$7)</f>
        <v>0.94355555555556447</v>
      </c>
      <c r="L142" s="19"/>
      <c r="M142" s="19"/>
      <c r="N142" s="19"/>
      <c r="O142" s="19"/>
      <c r="P142" s="42"/>
      <c r="Q142" s="42"/>
      <c r="R142" s="19"/>
      <c r="S142" s="3"/>
    </row>
    <row r="143" spans="1:19" x14ac:dyDescent="0.2">
      <c r="A143" s="71"/>
      <c r="B143" s="65"/>
      <c r="C143" s="61"/>
      <c r="D143" s="42">
        <f>D$142</f>
        <v>19.300000000000182</v>
      </c>
      <c r="E143" s="42">
        <f>E142+0.33</f>
        <v>4.33</v>
      </c>
      <c r="F143" s="42">
        <f>F142+0.33</f>
        <v>4.33</v>
      </c>
      <c r="G143" s="19">
        <f>ROUND((E143+F143)/2,2)</f>
        <v>4.33</v>
      </c>
      <c r="H143" s="19">
        <f t="shared" si="207"/>
        <v>9.285444444444531</v>
      </c>
      <c r="I143" s="4"/>
      <c r="J143" s="5"/>
      <c r="K143" s="3"/>
      <c r="L143" s="19">
        <f t="shared" ref="L143" si="210">H143*L$7/36</f>
        <v>1.0317160493827258</v>
      </c>
      <c r="M143" s="19"/>
      <c r="N143" s="19"/>
      <c r="O143" s="19"/>
      <c r="P143" s="42"/>
      <c r="Q143" s="42"/>
      <c r="R143" s="19"/>
      <c r="S143" s="3"/>
    </row>
    <row r="144" spans="1:19" x14ac:dyDescent="0.2">
      <c r="A144" s="71"/>
      <c r="B144" s="65"/>
      <c r="C144" s="61"/>
      <c r="D144" s="42">
        <f>D$142</f>
        <v>19.300000000000182</v>
      </c>
      <c r="E144" s="42">
        <f>E142+0.83</f>
        <v>4.83</v>
      </c>
      <c r="F144" s="42">
        <f>F142+0.83</f>
        <v>4.83</v>
      </c>
      <c r="G144" s="19">
        <f t="shared" ref="G144:G145" si="211">ROUND((E144+F144)/2,2)</f>
        <v>4.83</v>
      </c>
      <c r="H144" s="19">
        <f t="shared" si="207"/>
        <v>10.357666666666764</v>
      </c>
      <c r="I144" s="4"/>
      <c r="J144" s="5"/>
      <c r="K144" s="3"/>
      <c r="L144" s="19"/>
      <c r="M144" s="19">
        <f>H144*M$7/36</f>
        <v>1.726277777777794</v>
      </c>
      <c r="N144" s="19"/>
      <c r="O144" s="19"/>
      <c r="P144" s="42"/>
      <c r="Q144" s="42"/>
      <c r="R144" s="19"/>
      <c r="S144" s="3"/>
    </row>
    <row r="145" spans="1:19" x14ac:dyDescent="0.2">
      <c r="A145" s="71"/>
      <c r="B145" s="65"/>
      <c r="C145" s="61"/>
      <c r="D145" s="42">
        <f>D$142</f>
        <v>19.300000000000182</v>
      </c>
      <c r="E145" s="42">
        <f>E142+1.5</f>
        <v>5.5</v>
      </c>
      <c r="F145" s="42">
        <f>F142+1.5</f>
        <v>5.5</v>
      </c>
      <c r="G145" s="19">
        <f t="shared" si="211"/>
        <v>5.5</v>
      </c>
      <c r="H145" s="19">
        <f t="shared" si="207"/>
        <v>11.794444444444556</v>
      </c>
      <c r="I145" s="4"/>
      <c r="J145" s="5"/>
      <c r="K145" s="3"/>
      <c r="L145" s="19"/>
      <c r="M145" s="19"/>
      <c r="N145" s="19">
        <f>H145</f>
        <v>11.794444444444556</v>
      </c>
      <c r="O145" s="19">
        <f>N145/2000</f>
        <v>5.8972222222222785E-3</v>
      </c>
      <c r="P145" s="42"/>
      <c r="Q145" s="42"/>
      <c r="R145" s="19"/>
      <c r="S145" s="3"/>
    </row>
    <row r="146" spans="1:19" x14ac:dyDescent="0.2">
      <c r="A146" s="71"/>
      <c r="B146" s="65"/>
      <c r="C146" s="61"/>
      <c r="D146" s="42"/>
      <c r="E146" s="42"/>
      <c r="F146" s="42"/>
      <c r="G146" s="19"/>
      <c r="H146" s="19"/>
      <c r="I146" s="4"/>
      <c r="J146" s="5"/>
      <c r="K146" s="3"/>
      <c r="L146" s="19"/>
      <c r="M146" s="19"/>
      <c r="N146" s="19"/>
      <c r="O146" s="19"/>
      <c r="P146" s="42"/>
      <c r="Q146" s="42"/>
      <c r="R146" s="19"/>
      <c r="S146" s="3"/>
    </row>
    <row r="147" spans="1:19" x14ac:dyDescent="0.2">
      <c r="A147" s="59">
        <v>5240.08</v>
      </c>
      <c r="B147" s="60">
        <v>5360</v>
      </c>
      <c r="C147" s="61" t="s">
        <v>20</v>
      </c>
      <c r="D147" s="42">
        <f t="shared" ref="D147" si="212">B147-A147</f>
        <v>119.92000000000007</v>
      </c>
      <c r="E147" s="42">
        <v>4</v>
      </c>
      <c r="F147" s="42">
        <v>4</v>
      </c>
      <c r="G147" s="19">
        <f>ROUND((E147+F147)/2,2)</f>
        <v>4</v>
      </c>
      <c r="H147" s="19">
        <f t="shared" ref="H147:H150" si="213">D147*G147/9</f>
        <v>53.29777777777781</v>
      </c>
      <c r="I147" s="4"/>
      <c r="J147" s="5">
        <f t="shared" ref="J147" si="214">H147*J$7/12/3</f>
        <v>4.4414814814814845</v>
      </c>
      <c r="K147" s="3">
        <f t="shared" ref="K147" si="215">2*(H147*K$7)</f>
        <v>5.8627555555555588</v>
      </c>
      <c r="L147" s="19"/>
      <c r="M147" s="19"/>
      <c r="N147" s="19"/>
      <c r="O147" s="19"/>
      <c r="P147" s="42"/>
      <c r="Q147" s="42"/>
      <c r="R147" s="19"/>
      <c r="S147" s="3"/>
    </row>
    <row r="148" spans="1:19" x14ac:dyDescent="0.2">
      <c r="A148" s="71"/>
      <c r="B148" s="60"/>
      <c r="C148" s="61"/>
      <c r="D148" s="42">
        <f>D$147</f>
        <v>119.92000000000007</v>
      </c>
      <c r="E148" s="42">
        <f>E147+0.33</f>
        <v>4.33</v>
      </c>
      <c r="F148" s="42">
        <f>F147+0.33</f>
        <v>4.33</v>
      </c>
      <c r="G148" s="19">
        <f>ROUND((E148+F148)/2,2)</f>
        <v>4.33</v>
      </c>
      <c r="H148" s="19">
        <f t="shared" si="213"/>
        <v>57.694844444444485</v>
      </c>
      <c r="I148" s="4"/>
      <c r="J148" s="5"/>
      <c r="K148" s="3"/>
      <c r="L148" s="19">
        <f t="shared" ref="L148" si="216">H148*L$7/36</f>
        <v>6.4105382716049428</v>
      </c>
      <c r="M148" s="19"/>
      <c r="N148" s="19"/>
      <c r="O148" s="19"/>
      <c r="P148" s="42"/>
      <c r="Q148" s="42"/>
      <c r="R148" s="19"/>
      <c r="S148" s="3"/>
    </row>
    <row r="149" spans="1:19" x14ac:dyDescent="0.2">
      <c r="A149" s="71"/>
      <c r="B149" s="60"/>
      <c r="C149" s="61"/>
      <c r="D149" s="42">
        <f>D$147</f>
        <v>119.92000000000007</v>
      </c>
      <c r="E149" s="42">
        <f>E147+0.83</f>
        <v>4.83</v>
      </c>
      <c r="F149" s="42">
        <f>F147+0.83</f>
        <v>4.83</v>
      </c>
      <c r="G149" s="19">
        <f t="shared" ref="G149:G150" si="217">ROUND((E149+F149)/2,2)</f>
        <v>4.83</v>
      </c>
      <c r="H149" s="19">
        <f t="shared" si="213"/>
        <v>64.357066666666711</v>
      </c>
      <c r="I149" s="4"/>
      <c r="J149" s="5"/>
      <c r="K149" s="3"/>
      <c r="L149" s="19"/>
      <c r="M149" s="19">
        <f>H149*M$7/36</f>
        <v>10.726177777777785</v>
      </c>
      <c r="N149" s="19"/>
      <c r="O149" s="19"/>
      <c r="P149" s="42"/>
      <c r="Q149" s="42"/>
      <c r="R149" s="19"/>
      <c r="S149" s="3"/>
    </row>
    <row r="150" spans="1:19" x14ac:dyDescent="0.2">
      <c r="A150" s="71"/>
      <c r="B150" s="60"/>
      <c r="C150" s="61"/>
      <c r="D150" s="42">
        <f>D$147</f>
        <v>119.92000000000007</v>
      </c>
      <c r="E150" s="42">
        <f>E147+1.5</f>
        <v>5.5</v>
      </c>
      <c r="F150" s="42">
        <f>F147+1.5</f>
        <v>5.5</v>
      </c>
      <c r="G150" s="19">
        <f t="shared" si="217"/>
        <v>5.5</v>
      </c>
      <c r="H150" s="19">
        <f t="shared" si="213"/>
        <v>73.284444444444489</v>
      </c>
      <c r="I150" s="4"/>
      <c r="J150" s="5"/>
      <c r="K150" s="3"/>
      <c r="L150" s="19"/>
      <c r="M150" s="19"/>
      <c r="N150" s="19">
        <f>H150</f>
        <v>73.284444444444489</v>
      </c>
      <c r="O150" s="19">
        <f>N150/2000</f>
        <v>3.6642222222222243E-2</v>
      </c>
      <c r="P150" s="42"/>
      <c r="Q150" s="42"/>
      <c r="R150" s="19"/>
      <c r="S150" s="3"/>
    </row>
    <row r="151" spans="1:19" x14ac:dyDescent="0.2">
      <c r="A151" s="59">
        <f>B147</f>
        <v>5360</v>
      </c>
      <c r="B151" s="60">
        <v>5400</v>
      </c>
      <c r="C151" s="61" t="s">
        <v>20</v>
      </c>
      <c r="D151" s="42">
        <f t="shared" ref="D151" si="218">B151-A151</f>
        <v>40</v>
      </c>
      <c r="E151" s="42">
        <v>4</v>
      </c>
      <c r="F151" s="42">
        <v>3.83</v>
      </c>
      <c r="G151" s="19">
        <f>ROUND((E151+F151)/2,2)</f>
        <v>3.92</v>
      </c>
      <c r="H151" s="19">
        <f t="shared" ref="H151:H154" si="219">D151*G151/9</f>
        <v>17.422222222222224</v>
      </c>
      <c r="I151" s="4"/>
      <c r="J151" s="5">
        <f t="shared" ref="J151" si="220">H151*J$7/12/3</f>
        <v>1.4518518518518519</v>
      </c>
      <c r="K151" s="3">
        <f t="shared" ref="K151" si="221">2*(H151*K$7)</f>
        <v>1.9164444444444446</v>
      </c>
      <c r="L151" s="19"/>
      <c r="M151" s="19"/>
      <c r="N151" s="19"/>
      <c r="O151" s="19"/>
      <c r="P151" s="42"/>
      <c r="Q151" s="42"/>
      <c r="R151" s="19"/>
      <c r="S151" s="3"/>
    </row>
    <row r="152" spans="1:19" x14ac:dyDescent="0.2">
      <c r="A152" s="71"/>
      <c r="B152" s="60"/>
      <c r="C152" s="61"/>
      <c r="D152" s="42">
        <f>D$151</f>
        <v>40</v>
      </c>
      <c r="E152" s="42">
        <f>E151+0.33</f>
        <v>4.33</v>
      </c>
      <c r="F152" s="42">
        <f>F151+0.33</f>
        <v>4.16</v>
      </c>
      <c r="G152" s="19">
        <f>ROUND((E152+F152)/2,2)</f>
        <v>4.25</v>
      </c>
      <c r="H152" s="19">
        <f t="shared" si="219"/>
        <v>18.888888888888889</v>
      </c>
      <c r="I152" s="4"/>
      <c r="J152" s="5"/>
      <c r="K152" s="3"/>
      <c r="L152" s="19">
        <f t="shared" ref="L152" si="222">H152*L$7/36</f>
        <v>2.0987654320987654</v>
      </c>
      <c r="M152" s="19"/>
      <c r="N152" s="19"/>
      <c r="O152" s="19"/>
      <c r="P152" s="42"/>
      <c r="Q152" s="42"/>
      <c r="R152" s="19"/>
      <c r="S152" s="3"/>
    </row>
    <row r="153" spans="1:19" x14ac:dyDescent="0.2">
      <c r="A153" s="71"/>
      <c r="B153" s="60"/>
      <c r="C153" s="61"/>
      <c r="D153" s="42">
        <f>D$151</f>
        <v>40</v>
      </c>
      <c r="E153" s="42">
        <f>E151+0.83</f>
        <v>4.83</v>
      </c>
      <c r="F153" s="42">
        <f>F151+0.83</f>
        <v>4.66</v>
      </c>
      <c r="G153" s="19">
        <f t="shared" ref="G153:G154" si="223">ROUND((E153+F153)/2,2)</f>
        <v>4.75</v>
      </c>
      <c r="H153" s="19">
        <f t="shared" si="219"/>
        <v>21.111111111111111</v>
      </c>
      <c r="I153" s="4"/>
      <c r="J153" s="5"/>
      <c r="K153" s="3"/>
      <c r="L153" s="19"/>
      <c r="M153" s="19">
        <f>H153*M$7/36</f>
        <v>3.5185185185185182</v>
      </c>
      <c r="N153" s="19"/>
      <c r="O153" s="19"/>
      <c r="P153" s="42"/>
      <c r="Q153" s="42"/>
      <c r="R153" s="19"/>
      <c r="S153" s="3"/>
    </row>
    <row r="154" spans="1:19" x14ac:dyDescent="0.2">
      <c r="A154" s="71"/>
      <c r="B154" s="60"/>
      <c r="C154" s="61"/>
      <c r="D154" s="42">
        <f>D$151</f>
        <v>40</v>
      </c>
      <c r="E154" s="42">
        <f>E151+1.5</f>
        <v>5.5</v>
      </c>
      <c r="F154" s="42">
        <f>F151+1.5</f>
        <v>5.33</v>
      </c>
      <c r="G154" s="19">
        <f t="shared" si="223"/>
        <v>5.42</v>
      </c>
      <c r="H154" s="19">
        <f t="shared" si="219"/>
        <v>24.088888888888889</v>
      </c>
      <c r="I154" s="4"/>
      <c r="J154" s="5"/>
      <c r="K154" s="3"/>
      <c r="L154" s="19"/>
      <c r="M154" s="19"/>
      <c r="N154" s="19">
        <f>H154</f>
        <v>24.088888888888889</v>
      </c>
      <c r="O154" s="19">
        <f>N154/2000</f>
        <v>1.2044444444444444E-2</v>
      </c>
      <c r="P154" s="42"/>
      <c r="Q154" s="42"/>
      <c r="R154" s="19"/>
      <c r="S154" s="3"/>
    </row>
    <row r="155" spans="1:19" x14ac:dyDescent="0.2">
      <c r="A155" s="72"/>
      <c r="B155" s="60"/>
      <c r="C155" s="61"/>
      <c r="D155" s="42"/>
      <c r="E155" s="42"/>
      <c r="F155" s="42"/>
      <c r="G155" s="19"/>
      <c r="H155" s="19"/>
      <c r="I155" s="4"/>
      <c r="J155" s="5"/>
      <c r="K155" s="3"/>
      <c r="L155" s="19"/>
      <c r="M155" s="19"/>
      <c r="N155" s="19"/>
      <c r="O155" s="19"/>
      <c r="P155" s="42"/>
      <c r="Q155" s="42"/>
      <c r="R155" s="19"/>
      <c r="S155" s="3"/>
    </row>
    <row r="156" spans="1:19" x14ac:dyDescent="0.2">
      <c r="A156" s="59">
        <v>4665.5</v>
      </c>
      <c r="B156" s="60">
        <v>4700</v>
      </c>
      <c r="C156" s="61" t="s">
        <v>18</v>
      </c>
      <c r="D156" s="42">
        <f t="shared" ref="D156" si="224">B156-A156</f>
        <v>34.5</v>
      </c>
      <c r="E156" s="42">
        <v>3.62</v>
      </c>
      <c r="F156" s="42">
        <v>3.04</v>
      </c>
      <c r="G156" s="19">
        <f>ROUND((E156+F156)/2,2)</f>
        <v>3.33</v>
      </c>
      <c r="H156" s="19">
        <f t="shared" ref="H156:H159" si="225">D156*G156/9</f>
        <v>12.765000000000001</v>
      </c>
      <c r="I156" s="4"/>
      <c r="J156" s="5">
        <f t="shared" ref="J156" si="226">H156*J$7/12/3</f>
        <v>1.06375</v>
      </c>
      <c r="K156" s="3">
        <f t="shared" ref="K156" si="227">2*(H156*K$7)</f>
        <v>1.40415</v>
      </c>
      <c r="L156" s="19"/>
      <c r="M156" s="19"/>
      <c r="N156" s="19"/>
      <c r="O156" s="19"/>
      <c r="P156" s="42"/>
      <c r="Q156" s="42"/>
      <c r="R156" s="19"/>
      <c r="S156" s="3"/>
    </row>
    <row r="157" spans="1:19" x14ac:dyDescent="0.2">
      <c r="A157" s="62"/>
      <c r="B157" s="60"/>
      <c r="C157" s="61"/>
      <c r="D157" s="42">
        <f>D$156</f>
        <v>34.5</v>
      </c>
      <c r="E157" s="42">
        <f>E156+0.33</f>
        <v>3.95</v>
      </c>
      <c r="F157" s="42">
        <f>F156+0.33</f>
        <v>3.37</v>
      </c>
      <c r="G157" s="19">
        <f>ROUND((E157+F157)/2,2)</f>
        <v>3.66</v>
      </c>
      <c r="H157" s="19">
        <f t="shared" si="225"/>
        <v>14.030000000000001</v>
      </c>
      <c r="I157" s="4"/>
      <c r="J157" s="5"/>
      <c r="K157" s="3"/>
      <c r="L157" s="19">
        <f t="shared" ref="L157" si="228">H157*L$7/36</f>
        <v>1.558888888888889</v>
      </c>
      <c r="M157" s="19"/>
      <c r="N157" s="19"/>
      <c r="O157" s="19"/>
      <c r="P157" s="42"/>
      <c r="Q157" s="42"/>
      <c r="R157" s="19"/>
      <c r="S157" s="3"/>
    </row>
    <row r="158" spans="1:19" x14ac:dyDescent="0.2">
      <c r="A158" s="62"/>
      <c r="B158" s="60"/>
      <c r="C158" s="61"/>
      <c r="D158" s="42">
        <f t="shared" ref="D158:D159" si="229">D$156</f>
        <v>34.5</v>
      </c>
      <c r="E158" s="42">
        <f>E156+0.83</f>
        <v>4.45</v>
      </c>
      <c r="F158" s="42">
        <f>F156+0.83</f>
        <v>3.87</v>
      </c>
      <c r="G158" s="19">
        <f t="shared" ref="G158:G159" si="230">ROUND((E158+F158)/2,2)</f>
        <v>4.16</v>
      </c>
      <c r="H158" s="19">
        <f t="shared" si="225"/>
        <v>15.946666666666667</v>
      </c>
      <c r="I158" s="4"/>
      <c r="J158" s="5"/>
      <c r="K158" s="3"/>
      <c r="L158" s="19"/>
      <c r="M158" s="19">
        <f>H158*M$7/36</f>
        <v>2.657777777777778</v>
      </c>
      <c r="N158" s="19"/>
      <c r="O158" s="19"/>
      <c r="P158" s="42"/>
      <c r="Q158" s="42"/>
      <c r="R158" s="19"/>
      <c r="S158" s="3"/>
    </row>
    <row r="159" spans="1:19" x14ac:dyDescent="0.2">
      <c r="A159" s="62"/>
      <c r="B159" s="60"/>
      <c r="C159" s="61"/>
      <c r="D159" s="42">
        <f t="shared" si="229"/>
        <v>34.5</v>
      </c>
      <c r="E159" s="42">
        <f>E156+1.5</f>
        <v>5.12</v>
      </c>
      <c r="F159" s="42">
        <f>F156+1.5</f>
        <v>4.54</v>
      </c>
      <c r="G159" s="19">
        <f t="shared" si="230"/>
        <v>4.83</v>
      </c>
      <c r="H159" s="19">
        <f t="shared" si="225"/>
        <v>18.515000000000001</v>
      </c>
      <c r="I159" s="4"/>
      <c r="J159" s="5"/>
      <c r="K159" s="3"/>
      <c r="L159" s="19"/>
      <c r="M159" s="19"/>
      <c r="N159" s="19">
        <f>H159</f>
        <v>18.515000000000001</v>
      </c>
      <c r="O159" s="19">
        <f>N159/2000</f>
        <v>9.2575000000000001E-3</v>
      </c>
      <c r="P159" s="42"/>
      <c r="Q159" s="42"/>
      <c r="R159" s="19"/>
      <c r="S159" s="3"/>
    </row>
    <row r="160" spans="1:19" x14ac:dyDescent="0.2">
      <c r="A160" s="60">
        <f>B156</f>
        <v>4700</v>
      </c>
      <c r="B160" s="60">
        <v>4760</v>
      </c>
      <c r="C160" s="61" t="s">
        <v>18</v>
      </c>
      <c r="D160" s="42">
        <f>B160-A160</f>
        <v>60</v>
      </c>
      <c r="E160" s="42">
        <v>3.04</v>
      </c>
      <c r="F160" s="42">
        <v>4</v>
      </c>
      <c r="G160" s="19">
        <f>ROUND((E160+F160)/2,2)</f>
        <v>3.52</v>
      </c>
      <c r="H160" s="19">
        <f t="shared" ref="H160:H163" si="231">D160*G160/9</f>
        <v>23.466666666666665</v>
      </c>
      <c r="I160" s="4"/>
      <c r="J160" s="5">
        <f t="shared" ref="J160" si="232">H160*J$7/12/3</f>
        <v>1.9555555555555555</v>
      </c>
      <c r="K160" s="3">
        <f t="shared" ref="K160" si="233">2*(H160*K$7)</f>
        <v>2.5813333333333333</v>
      </c>
      <c r="L160" s="19"/>
      <c r="M160" s="19"/>
      <c r="N160" s="19"/>
      <c r="O160" s="19"/>
      <c r="P160" s="42"/>
      <c r="Q160" s="42"/>
      <c r="R160" s="19"/>
      <c r="S160" s="3"/>
    </row>
    <row r="161" spans="1:19" x14ac:dyDescent="0.2">
      <c r="A161" s="66"/>
      <c r="B161" s="65"/>
      <c r="C161" s="61"/>
      <c r="D161" s="42">
        <f>D$160</f>
        <v>60</v>
      </c>
      <c r="E161" s="42">
        <f>E160+0.33</f>
        <v>3.37</v>
      </c>
      <c r="F161" s="42">
        <f>F160+0.33</f>
        <v>4.33</v>
      </c>
      <c r="G161" s="19">
        <f>ROUND((E161+F161)/2,2)</f>
        <v>3.85</v>
      </c>
      <c r="H161" s="19">
        <f t="shared" si="231"/>
        <v>25.666666666666668</v>
      </c>
      <c r="I161" s="4"/>
      <c r="J161" s="5"/>
      <c r="K161" s="3"/>
      <c r="L161" s="19">
        <f t="shared" ref="L161" si="234">H161*L$7/36</f>
        <v>2.8518518518518521</v>
      </c>
      <c r="M161" s="19"/>
      <c r="N161" s="19"/>
      <c r="O161" s="19"/>
      <c r="P161" s="42"/>
      <c r="Q161" s="42"/>
      <c r="R161" s="19"/>
      <c r="S161" s="3"/>
    </row>
    <row r="162" spans="1:19" x14ac:dyDescent="0.2">
      <c r="A162" s="66"/>
      <c r="B162" s="65"/>
      <c r="C162" s="61"/>
      <c r="D162" s="42">
        <f>D$160</f>
        <v>60</v>
      </c>
      <c r="E162" s="42">
        <f>E160+0.83</f>
        <v>3.87</v>
      </c>
      <c r="F162" s="42">
        <f>F160+0.83</f>
        <v>4.83</v>
      </c>
      <c r="G162" s="19">
        <f t="shared" ref="G162:G163" si="235">ROUND((E162+F162)/2,2)</f>
        <v>4.3499999999999996</v>
      </c>
      <c r="H162" s="19">
        <f t="shared" si="231"/>
        <v>29</v>
      </c>
      <c r="I162" s="4"/>
      <c r="J162" s="5"/>
      <c r="K162" s="3"/>
      <c r="L162" s="19"/>
      <c r="M162" s="19">
        <f>H162*M$7/36</f>
        <v>4.833333333333333</v>
      </c>
      <c r="N162" s="19"/>
      <c r="O162" s="19"/>
      <c r="P162" s="42"/>
      <c r="Q162" s="42"/>
      <c r="R162" s="19"/>
      <c r="S162" s="3"/>
    </row>
    <row r="163" spans="1:19" x14ac:dyDescent="0.2">
      <c r="A163" s="66"/>
      <c r="B163" s="65"/>
      <c r="C163" s="61"/>
      <c r="D163" s="42">
        <f>D$160</f>
        <v>60</v>
      </c>
      <c r="E163" s="42">
        <f>E160+1.5</f>
        <v>4.54</v>
      </c>
      <c r="F163" s="42">
        <f>F160+1.5</f>
        <v>5.5</v>
      </c>
      <c r="G163" s="19">
        <f t="shared" si="235"/>
        <v>5.0199999999999996</v>
      </c>
      <c r="H163" s="19">
        <f t="shared" si="231"/>
        <v>33.466666666666669</v>
      </c>
      <c r="I163" s="4"/>
      <c r="J163" s="5"/>
      <c r="K163" s="3"/>
      <c r="L163" s="19"/>
      <c r="M163" s="19"/>
      <c r="N163" s="19">
        <f>H163</f>
        <v>33.466666666666669</v>
      </c>
      <c r="O163" s="19">
        <f>N163/2000</f>
        <v>1.6733333333333333E-2</v>
      </c>
      <c r="P163" s="42"/>
      <c r="Q163" s="42"/>
      <c r="R163" s="19"/>
      <c r="S163" s="3"/>
    </row>
    <row r="164" spans="1:19" x14ac:dyDescent="0.2">
      <c r="A164" s="60">
        <f>B160</f>
        <v>4760</v>
      </c>
      <c r="B164" s="60">
        <v>4851.0200000000004</v>
      </c>
      <c r="C164" s="61" t="s">
        <v>18</v>
      </c>
      <c r="D164" s="42">
        <f>B164-A164</f>
        <v>91.020000000000437</v>
      </c>
      <c r="E164" s="42">
        <v>4</v>
      </c>
      <c r="F164" s="42">
        <v>4</v>
      </c>
      <c r="G164" s="19">
        <f>ROUND((E164+F164)/2,2)</f>
        <v>4</v>
      </c>
      <c r="H164" s="19">
        <f t="shared" ref="H164:H167" si="236">D164*G164/9</f>
        <v>40.453333333333525</v>
      </c>
      <c r="I164" s="4"/>
      <c r="J164" s="5">
        <f t="shared" ref="J164" si="237">H164*J$7/12/3</f>
        <v>3.3711111111111269</v>
      </c>
      <c r="K164" s="3">
        <f t="shared" ref="K164" si="238">2*(H164*K$7)</f>
        <v>4.4498666666666882</v>
      </c>
      <c r="L164" s="19"/>
      <c r="M164" s="19"/>
      <c r="N164" s="19"/>
      <c r="O164" s="19"/>
      <c r="P164" s="42"/>
      <c r="Q164" s="42"/>
      <c r="R164" s="19"/>
      <c r="S164" s="3"/>
    </row>
    <row r="165" spans="1:19" x14ac:dyDescent="0.2">
      <c r="A165" s="66"/>
      <c r="B165" s="65"/>
      <c r="C165" s="61"/>
      <c r="D165" s="42">
        <f>D$164</f>
        <v>91.020000000000437</v>
      </c>
      <c r="E165" s="42">
        <f>E164+0.33</f>
        <v>4.33</v>
      </c>
      <c r="F165" s="42">
        <f>F164+0.33</f>
        <v>4.33</v>
      </c>
      <c r="G165" s="19">
        <f>ROUND((E165+F165)/2,2)</f>
        <v>4.33</v>
      </c>
      <c r="H165" s="19">
        <f t="shared" si="236"/>
        <v>43.790733333333542</v>
      </c>
      <c r="I165" s="4"/>
      <c r="J165" s="5"/>
      <c r="K165" s="3"/>
      <c r="L165" s="19">
        <f t="shared" ref="L165" si="239">H165*L$7/36</f>
        <v>4.8656370370370601</v>
      </c>
      <c r="M165" s="19"/>
      <c r="N165" s="19"/>
      <c r="O165" s="19"/>
      <c r="P165" s="42"/>
      <c r="Q165" s="42"/>
      <c r="R165" s="19"/>
      <c r="S165" s="3"/>
    </row>
    <row r="166" spans="1:19" x14ac:dyDescent="0.2">
      <c r="A166" s="66"/>
      <c r="B166" s="65"/>
      <c r="C166" s="61"/>
      <c r="D166" s="42">
        <f>D$164</f>
        <v>91.020000000000437</v>
      </c>
      <c r="E166" s="42">
        <f>E164+0.83</f>
        <v>4.83</v>
      </c>
      <c r="F166" s="42">
        <f>F164+0.83</f>
        <v>4.83</v>
      </c>
      <c r="G166" s="19">
        <f t="shared" ref="G166:G167" si="240">ROUND((E166+F166)/2,2)</f>
        <v>4.83</v>
      </c>
      <c r="H166" s="19">
        <f t="shared" si="236"/>
        <v>48.847400000000235</v>
      </c>
      <c r="I166" s="4"/>
      <c r="J166" s="5"/>
      <c r="K166" s="3"/>
      <c r="L166" s="19"/>
      <c r="M166" s="19">
        <f>H166*M$7/36</f>
        <v>8.1412333333333731</v>
      </c>
      <c r="N166" s="19"/>
      <c r="O166" s="19"/>
      <c r="P166" s="42"/>
      <c r="Q166" s="42"/>
      <c r="R166" s="19"/>
      <c r="S166" s="3"/>
    </row>
    <row r="167" spans="1:19" x14ac:dyDescent="0.2">
      <c r="A167" s="66"/>
      <c r="B167" s="65"/>
      <c r="C167" s="61"/>
      <c r="D167" s="42">
        <f>D$164</f>
        <v>91.020000000000437</v>
      </c>
      <c r="E167" s="42">
        <f>E164+1.5</f>
        <v>5.5</v>
      </c>
      <c r="F167" s="42">
        <f>F164+1.5</f>
        <v>5.5</v>
      </c>
      <c r="G167" s="19">
        <f t="shared" si="240"/>
        <v>5.5</v>
      </c>
      <c r="H167" s="19">
        <f t="shared" si="236"/>
        <v>55.623333333333598</v>
      </c>
      <c r="I167" s="4"/>
      <c r="J167" s="5"/>
      <c r="K167" s="3"/>
      <c r="L167" s="19"/>
      <c r="M167" s="19"/>
      <c r="N167" s="19">
        <f>H167</f>
        <v>55.623333333333598</v>
      </c>
      <c r="O167" s="19">
        <f>N167/2000</f>
        <v>2.78116666666668E-2</v>
      </c>
      <c r="P167" s="42"/>
      <c r="Q167" s="42"/>
      <c r="R167" s="19"/>
      <c r="S167" s="3"/>
    </row>
    <row r="168" spans="1:19" x14ac:dyDescent="0.2">
      <c r="A168" s="68">
        <f>B164</f>
        <v>4851.0200000000004</v>
      </c>
      <c r="B168" s="60">
        <v>4859.25</v>
      </c>
      <c r="C168" s="61" t="s">
        <v>18</v>
      </c>
      <c r="D168" s="42">
        <f>B168-A168</f>
        <v>8.2299999999995634</v>
      </c>
      <c r="E168" s="42">
        <v>4</v>
      </c>
      <c r="F168" s="42">
        <v>4</v>
      </c>
      <c r="G168" s="19">
        <f t="shared" ref="G168:G169" si="241">ROUND((E168+F168)/2,2)</f>
        <v>4</v>
      </c>
      <c r="H168" s="19">
        <f t="shared" ref="H168:H169" si="242">D168*G168/9</f>
        <v>3.6577777777775839</v>
      </c>
      <c r="I168" s="4"/>
      <c r="J168" s="5">
        <f t="shared" ref="J168" si="243">H168*J$7/12/3</f>
        <v>0.30481481481479866</v>
      </c>
      <c r="K168" s="3">
        <f t="shared" ref="K168" si="244">2*(H168*K$7)</f>
        <v>0.40235555555553426</v>
      </c>
      <c r="L168" s="19">
        <f t="shared" ref="L168" si="245">H168*L$7/36</f>
        <v>0.40641975308639822</v>
      </c>
      <c r="M168" s="19">
        <f>H168*M$7/36</f>
        <v>0.60962962962959732</v>
      </c>
      <c r="N168" s="19"/>
      <c r="O168" s="19"/>
      <c r="P168" s="42"/>
      <c r="Q168" s="42"/>
      <c r="R168" s="19"/>
      <c r="S168" s="3"/>
    </row>
    <row r="169" spans="1:19" x14ac:dyDescent="0.2">
      <c r="A169" s="66"/>
      <c r="B169" s="65"/>
      <c r="C169" s="61"/>
      <c r="D169" s="42">
        <f>D$168</f>
        <v>8.2299999999995634</v>
      </c>
      <c r="E169" s="42">
        <f>E168+0.5</f>
        <v>4.5</v>
      </c>
      <c r="F169" s="42">
        <f>F168+0.5</f>
        <v>4.5</v>
      </c>
      <c r="G169" s="19">
        <f t="shared" si="241"/>
        <v>4.5</v>
      </c>
      <c r="H169" s="19">
        <f t="shared" si="242"/>
        <v>4.1149999999997817</v>
      </c>
      <c r="I169" s="4"/>
      <c r="J169" s="5"/>
      <c r="K169" s="3"/>
      <c r="L169" s="19"/>
      <c r="M169" s="19"/>
      <c r="N169" s="19">
        <f>H169</f>
        <v>4.1149999999997817</v>
      </c>
      <c r="O169" s="19">
        <f>N169/2000</f>
        <v>2.057499999999891E-3</v>
      </c>
      <c r="P169" s="42"/>
      <c r="Q169" s="42"/>
      <c r="R169" s="19"/>
      <c r="S169" s="3"/>
    </row>
    <row r="170" spans="1:19" x14ac:dyDescent="0.2">
      <c r="A170" s="68"/>
      <c r="B170" s="60"/>
      <c r="C170" s="61"/>
      <c r="D170" s="42"/>
      <c r="E170" s="42"/>
      <c r="F170" s="42"/>
      <c r="G170" s="19"/>
      <c r="H170" s="19"/>
      <c r="I170" s="4"/>
      <c r="J170" s="5"/>
      <c r="K170" s="3"/>
      <c r="L170" s="19"/>
      <c r="M170" s="19"/>
      <c r="N170" s="19"/>
      <c r="O170" s="19"/>
      <c r="P170" s="42"/>
      <c r="Q170" s="42"/>
      <c r="R170" s="19"/>
      <c r="S170" s="3"/>
    </row>
    <row r="171" spans="1:19" x14ac:dyDescent="0.2">
      <c r="A171" s="68">
        <v>5140.75</v>
      </c>
      <c r="B171" s="60">
        <v>5360</v>
      </c>
      <c r="C171" s="61" t="s">
        <v>18</v>
      </c>
      <c r="D171" s="42">
        <f>B171-A171</f>
        <v>219.25</v>
      </c>
      <c r="E171" s="42">
        <v>4</v>
      </c>
      <c r="F171" s="42">
        <v>4</v>
      </c>
      <c r="G171" s="19">
        <f>ROUND((E171+F171)/2,2)</f>
        <v>4</v>
      </c>
      <c r="H171" s="19">
        <f t="shared" ref="H171:H174" si="246">D171*G171/9</f>
        <v>97.444444444444443</v>
      </c>
      <c r="I171" s="4"/>
      <c r="J171" s="5">
        <f t="shared" ref="J171" si="247">H171*J$7/12/3</f>
        <v>8.1203703703703702</v>
      </c>
      <c r="K171" s="3">
        <f t="shared" ref="K171" si="248">2*(H171*K$7)</f>
        <v>10.718888888888889</v>
      </c>
      <c r="L171" s="19"/>
      <c r="M171" s="19"/>
      <c r="N171" s="19"/>
      <c r="O171" s="19"/>
      <c r="P171" s="42"/>
      <c r="Q171" s="42"/>
      <c r="R171" s="19"/>
      <c r="S171" s="3"/>
    </row>
    <row r="172" spans="1:19" x14ac:dyDescent="0.2">
      <c r="A172" s="68"/>
      <c r="B172" s="60"/>
      <c r="C172" s="61"/>
      <c r="D172" s="42">
        <f>D$171</f>
        <v>219.25</v>
      </c>
      <c r="E172" s="42">
        <f>E171+0.33</f>
        <v>4.33</v>
      </c>
      <c r="F172" s="42">
        <f>F171+0.33</f>
        <v>4.33</v>
      </c>
      <c r="G172" s="19">
        <f>ROUND((E172+F172)/2,2)</f>
        <v>4.33</v>
      </c>
      <c r="H172" s="19">
        <f t="shared" si="246"/>
        <v>105.4836111111111</v>
      </c>
      <c r="I172" s="4"/>
      <c r="J172" s="5"/>
      <c r="K172" s="3"/>
      <c r="L172" s="19">
        <f t="shared" ref="L172" si="249">H172*L$7/36</f>
        <v>11.7204012345679</v>
      </c>
      <c r="M172" s="19"/>
      <c r="N172" s="19"/>
      <c r="O172" s="19"/>
      <c r="P172" s="42"/>
      <c r="Q172" s="42"/>
      <c r="R172" s="19"/>
      <c r="S172" s="3"/>
    </row>
    <row r="173" spans="1:19" x14ac:dyDescent="0.2">
      <c r="A173" s="68"/>
      <c r="B173" s="60"/>
      <c r="C173" s="61"/>
      <c r="D173" s="42">
        <f>D$171</f>
        <v>219.25</v>
      </c>
      <c r="E173" s="42">
        <f>E171+0.83</f>
        <v>4.83</v>
      </c>
      <c r="F173" s="42">
        <f>F171+0.83</f>
        <v>4.83</v>
      </c>
      <c r="G173" s="19">
        <f t="shared" ref="G173:G174" si="250">ROUND((E173+F173)/2,2)</f>
        <v>4.83</v>
      </c>
      <c r="H173" s="19">
        <f t="shared" si="246"/>
        <v>117.66416666666666</v>
      </c>
      <c r="I173" s="4"/>
      <c r="J173" s="5"/>
      <c r="K173" s="3"/>
      <c r="L173" s="19"/>
      <c r="M173" s="19">
        <f>H173*M$7/36</f>
        <v>19.610694444444441</v>
      </c>
      <c r="N173" s="19"/>
      <c r="O173" s="19"/>
      <c r="P173" s="42"/>
      <c r="Q173" s="42"/>
      <c r="R173" s="19"/>
      <c r="S173" s="3"/>
    </row>
    <row r="174" spans="1:19" x14ac:dyDescent="0.2">
      <c r="A174" s="68"/>
      <c r="B174" s="60"/>
      <c r="C174" s="61"/>
      <c r="D174" s="42">
        <f>D$171</f>
        <v>219.25</v>
      </c>
      <c r="E174" s="42">
        <f>E171+1.5</f>
        <v>5.5</v>
      </c>
      <c r="F174" s="42">
        <f>F171+1.5</f>
        <v>5.5</v>
      </c>
      <c r="G174" s="19">
        <f t="shared" si="250"/>
        <v>5.5</v>
      </c>
      <c r="H174" s="19">
        <f t="shared" si="246"/>
        <v>133.98611111111111</v>
      </c>
      <c r="I174" s="4"/>
      <c r="J174" s="5"/>
      <c r="K174" s="3"/>
      <c r="L174" s="19"/>
      <c r="M174" s="19"/>
      <c r="N174" s="19">
        <f>H174</f>
        <v>133.98611111111111</v>
      </c>
      <c r="O174" s="19">
        <f>N174/2000</f>
        <v>6.6993055555555556E-2</v>
      </c>
      <c r="P174" s="42"/>
      <c r="Q174" s="42"/>
      <c r="R174" s="19"/>
      <c r="S174" s="3"/>
    </row>
    <row r="175" spans="1:19" x14ac:dyDescent="0.2">
      <c r="A175" s="68">
        <f>B171</f>
        <v>5360</v>
      </c>
      <c r="B175" s="60">
        <v>5400</v>
      </c>
      <c r="C175" s="61" t="s">
        <v>18</v>
      </c>
      <c r="D175" s="42">
        <f>B175-A175</f>
        <v>40</v>
      </c>
      <c r="E175" s="42">
        <v>4</v>
      </c>
      <c r="F175" s="42">
        <v>3.38</v>
      </c>
      <c r="G175" s="19">
        <f>ROUND((E175+F175)/2,2)</f>
        <v>3.69</v>
      </c>
      <c r="H175" s="19">
        <f t="shared" ref="H175:H178" si="251">D175*G175/9</f>
        <v>16.399999999999999</v>
      </c>
      <c r="I175" s="4"/>
      <c r="J175" s="5">
        <f t="shared" ref="J175" si="252">H175*J$7/12/3</f>
        <v>1.3666666666666665</v>
      </c>
      <c r="K175" s="3">
        <f t="shared" ref="K175" si="253">2*(H175*K$7)</f>
        <v>1.8039999999999998</v>
      </c>
      <c r="L175" s="19"/>
      <c r="M175" s="19"/>
      <c r="N175" s="19"/>
      <c r="O175" s="19"/>
      <c r="P175" s="42"/>
      <c r="Q175" s="42"/>
      <c r="R175" s="19"/>
      <c r="S175" s="3"/>
    </row>
    <row r="176" spans="1:19" x14ac:dyDescent="0.2">
      <c r="A176" s="68"/>
      <c r="B176" s="60"/>
      <c r="C176" s="61"/>
      <c r="D176" s="42">
        <f>D$175</f>
        <v>40</v>
      </c>
      <c r="E176" s="42">
        <f>E175+0.33</f>
        <v>4.33</v>
      </c>
      <c r="F176" s="42">
        <f>F175+0.33</f>
        <v>3.71</v>
      </c>
      <c r="G176" s="19">
        <f>ROUND((E176+F176)/2,2)</f>
        <v>4.0199999999999996</v>
      </c>
      <c r="H176" s="19">
        <f t="shared" si="251"/>
        <v>17.866666666666664</v>
      </c>
      <c r="I176" s="4"/>
      <c r="J176" s="5"/>
      <c r="K176" s="3"/>
      <c r="L176" s="19">
        <f t="shared" ref="L176" si="254">H176*L$7/36</f>
        <v>1.9851851851851849</v>
      </c>
      <c r="M176" s="19"/>
      <c r="N176" s="19"/>
      <c r="O176" s="19"/>
      <c r="P176" s="42"/>
      <c r="Q176" s="42"/>
      <c r="R176" s="19"/>
      <c r="S176" s="3"/>
    </row>
    <row r="177" spans="1:19" x14ac:dyDescent="0.2">
      <c r="A177" s="68"/>
      <c r="B177" s="60"/>
      <c r="C177" s="61"/>
      <c r="D177" s="42">
        <f t="shared" ref="D177:D178" si="255">D$175</f>
        <v>40</v>
      </c>
      <c r="E177" s="42">
        <f>E175+0.83</f>
        <v>4.83</v>
      </c>
      <c r="F177" s="42">
        <f>F175+0.83</f>
        <v>4.21</v>
      </c>
      <c r="G177" s="19">
        <f t="shared" ref="G177:G178" si="256">ROUND((E177+F177)/2,2)</f>
        <v>4.5199999999999996</v>
      </c>
      <c r="H177" s="19">
        <f t="shared" si="251"/>
        <v>20.088888888888889</v>
      </c>
      <c r="I177" s="4"/>
      <c r="J177" s="5"/>
      <c r="K177" s="3"/>
      <c r="L177" s="19"/>
      <c r="M177" s="19">
        <f>H177*M$7/36</f>
        <v>3.3481481481481481</v>
      </c>
      <c r="N177" s="19"/>
      <c r="O177" s="19"/>
      <c r="P177" s="42"/>
      <c r="Q177" s="42"/>
      <c r="R177" s="19"/>
      <c r="S177" s="3"/>
    </row>
    <row r="178" spans="1:19" x14ac:dyDescent="0.2">
      <c r="A178" s="68"/>
      <c r="B178" s="60"/>
      <c r="C178" s="61"/>
      <c r="D178" s="42">
        <f t="shared" si="255"/>
        <v>40</v>
      </c>
      <c r="E178" s="42">
        <f>E175+1.5</f>
        <v>5.5</v>
      </c>
      <c r="F178" s="42">
        <f>F175+1.5</f>
        <v>4.88</v>
      </c>
      <c r="G178" s="19">
        <f t="shared" si="256"/>
        <v>5.19</v>
      </c>
      <c r="H178" s="19">
        <f t="shared" si="251"/>
        <v>23.06666666666667</v>
      </c>
      <c r="I178" s="4"/>
      <c r="J178" s="5"/>
      <c r="K178" s="3"/>
      <c r="L178" s="19"/>
      <c r="M178" s="19"/>
      <c r="N178" s="19">
        <f>H178</f>
        <v>23.06666666666667</v>
      </c>
      <c r="O178" s="19">
        <f>N178/2000</f>
        <v>1.1533333333333335E-2</v>
      </c>
      <c r="P178" s="42"/>
      <c r="Q178" s="42"/>
      <c r="R178" s="19"/>
      <c r="S178" s="3"/>
    </row>
    <row r="179" spans="1:19" x14ac:dyDescent="0.2">
      <c r="A179" s="68"/>
      <c r="B179" s="60"/>
      <c r="C179" s="61"/>
      <c r="D179" s="42"/>
      <c r="E179" s="42"/>
      <c r="F179" s="42"/>
      <c r="G179" s="19"/>
      <c r="H179" s="19"/>
      <c r="I179" s="4"/>
      <c r="J179" s="5"/>
      <c r="K179" s="3"/>
      <c r="L179" s="19"/>
      <c r="M179" s="19"/>
      <c r="N179" s="19"/>
      <c r="O179" s="19"/>
      <c r="P179" s="42"/>
      <c r="Q179" s="42"/>
      <c r="R179" s="19"/>
      <c r="S179" s="3"/>
    </row>
    <row r="180" spans="1:19" x14ac:dyDescent="0.2">
      <c r="A180" s="63" t="s">
        <v>29</v>
      </c>
      <c r="B180" s="65"/>
      <c r="C180" s="61"/>
      <c r="D180" s="42"/>
      <c r="E180" s="42"/>
      <c r="F180" s="42"/>
      <c r="G180" s="19"/>
      <c r="H180" s="19"/>
      <c r="I180" s="4"/>
      <c r="J180" s="5"/>
      <c r="K180" s="3"/>
      <c r="L180" s="19"/>
      <c r="M180" s="19"/>
      <c r="N180" s="19"/>
      <c r="O180" s="19"/>
      <c r="P180" s="42"/>
      <c r="Q180" s="42"/>
      <c r="R180" s="19"/>
      <c r="S180" s="3"/>
    </row>
    <row r="181" spans="1:19" x14ac:dyDescent="0.2">
      <c r="A181" s="64" t="s">
        <v>34</v>
      </c>
      <c r="B181" s="65"/>
      <c r="C181" s="61"/>
      <c r="D181" s="42"/>
      <c r="E181" s="42"/>
      <c r="F181" s="42"/>
      <c r="G181" s="19"/>
      <c r="H181" s="19"/>
      <c r="I181" s="4"/>
      <c r="J181" s="5"/>
      <c r="K181" s="3"/>
      <c r="L181" s="19"/>
      <c r="M181" s="19"/>
      <c r="N181" s="19"/>
      <c r="O181" s="19"/>
      <c r="P181" s="42"/>
      <c r="Q181" s="42"/>
      <c r="R181" s="19"/>
      <c r="S181" s="3"/>
    </row>
    <row r="182" spans="1:19" x14ac:dyDescent="0.2">
      <c r="A182" s="60">
        <v>4700</v>
      </c>
      <c r="B182" s="60">
        <v>4851.0200000000004</v>
      </c>
      <c r="C182" s="61" t="s">
        <v>20</v>
      </c>
      <c r="D182" s="42">
        <f>B182-A182</f>
        <v>151.02000000000044</v>
      </c>
      <c r="E182" s="42"/>
      <c r="F182" s="42"/>
      <c r="G182" s="19"/>
      <c r="H182" s="58">
        <f>(3/12*4/12)/2/9</f>
        <v>4.6296296296296294E-3</v>
      </c>
      <c r="I182" s="4"/>
      <c r="J182" s="5">
        <f>D182*H182/3</f>
        <v>0.23305555555555621</v>
      </c>
      <c r="K182" s="3"/>
      <c r="L182" s="19"/>
      <c r="M182" s="19"/>
      <c r="N182" s="19"/>
      <c r="O182" s="19"/>
      <c r="P182" s="42"/>
      <c r="Q182" s="42"/>
      <c r="R182" s="19"/>
      <c r="S182" s="3"/>
    </row>
    <row r="183" spans="1:19" x14ac:dyDescent="0.2">
      <c r="A183" s="59">
        <v>5140.75</v>
      </c>
      <c r="B183" s="60">
        <v>5160.05</v>
      </c>
      <c r="C183" s="61" t="s">
        <v>20</v>
      </c>
      <c r="D183" s="42">
        <f>B183-A183</f>
        <v>19.300000000000182</v>
      </c>
      <c r="E183" s="42"/>
      <c r="F183" s="42"/>
      <c r="G183" s="19"/>
      <c r="H183" s="58">
        <f t="shared" ref="H183:H186" si="257">(3/12*4/12)/2/9</f>
        <v>4.6296296296296294E-3</v>
      </c>
      <c r="I183" s="4"/>
      <c r="J183" s="5">
        <f t="shared" ref="J183:J186" si="258">D183*H183/3</f>
        <v>2.9783950617284231E-2</v>
      </c>
      <c r="K183" s="3"/>
      <c r="L183" s="19"/>
      <c r="M183" s="19"/>
      <c r="N183" s="19"/>
      <c r="O183" s="19"/>
      <c r="P183" s="42"/>
      <c r="Q183" s="42"/>
      <c r="R183" s="19"/>
      <c r="S183" s="3"/>
    </row>
    <row r="184" spans="1:19" x14ac:dyDescent="0.2">
      <c r="A184" s="59">
        <v>5240.08</v>
      </c>
      <c r="B184" s="60">
        <v>5400</v>
      </c>
      <c r="C184" s="61" t="s">
        <v>20</v>
      </c>
      <c r="D184" s="42">
        <f t="shared" ref="D184:D185" si="259">B184-A184</f>
        <v>159.92000000000007</v>
      </c>
      <c r="E184" s="42"/>
      <c r="F184" s="42"/>
      <c r="G184" s="19"/>
      <c r="H184" s="58">
        <f t="shared" si="257"/>
        <v>4.6296296296296294E-3</v>
      </c>
      <c r="I184" s="4"/>
      <c r="J184" s="5">
        <f t="shared" si="258"/>
        <v>0.24679012345679022</v>
      </c>
      <c r="K184" s="3"/>
      <c r="L184" s="19"/>
      <c r="M184" s="19"/>
      <c r="N184" s="19"/>
      <c r="O184" s="19"/>
      <c r="P184" s="42"/>
      <c r="Q184" s="42"/>
      <c r="R184" s="19"/>
      <c r="S184" s="3"/>
    </row>
    <row r="185" spans="1:19" x14ac:dyDescent="0.2">
      <c r="A185" s="59">
        <v>4665.5</v>
      </c>
      <c r="B185" s="60">
        <v>4851.0200000000004</v>
      </c>
      <c r="C185" s="61" t="s">
        <v>18</v>
      </c>
      <c r="D185" s="42">
        <f t="shared" si="259"/>
        <v>185.52000000000044</v>
      </c>
      <c r="E185" s="42"/>
      <c r="F185" s="42"/>
      <c r="G185" s="19"/>
      <c r="H185" s="58">
        <f t="shared" si="257"/>
        <v>4.6296296296296294E-3</v>
      </c>
      <c r="I185" s="4"/>
      <c r="J185" s="5">
        <f t="shared" si="258"/>
        <v>0.28629629629629694</v>
      </c>
      <c r="K185" s="3"/>
      <c r="L185" s="19"/>
      <c r="M185" s="19"/>
      <c r="N185" s="19"/>
      <c r="O185" s="19"/>
      <c r="P185" s="42"/>
      <c r="Q185" s="42"/>
      <c r="R185" s="19"/>
      <c r="S185" s="3"/>
    </row>
    <row r="186" spans="1:19" x14ac:dyDescent="0.2">
      <c r="A186" s="68">
        <v>5140.75</v>
      </c>
      <c r="B186" s="60">
        <v>5400</v>
      </c>
      <c r="C186" s="61" t="s">
        <v>18</v>
      </c>
      <c r="D186" s="42">
        <f t="shared" ref="D186" si="260">B186-A186</f>
        <v>259.25</v>
      </c>
      <c r="E186" s="42"/>
      <c r="F186" s="42"/>
      <c r="G186" s="19"/>
      <c r="H186" s="58">
        <f t="shared" si="257"/>
        <v>4.6296296296296294E-3</v>
      </c>
      <c r="I186" s="4"/>
      <c r="J186" s="5">
        <f t="shared" si="258"/>
        <v>0.40007716049382713</v>
      </c>
      <c r="K186" s="3"/>
      <c r="L186" s="19"/>
      <c r="M186" s="19"/>
      <c r="N186" s="19"/>
      <c r="O186" s="19"/>
      <c r="P186" s="42"/>
      <c r="Q186" s="42"/>
      <c r="R186" s="19"/>
      <c r="S186" s="3"/>
    </row>
    <row r="187" spans="1:19" x14ac:dyDescent="0.2">
      <c r="A187" s="62"/>
      <c r="B187" s="60"/>
      <c r="C187" s="61"/>
      <c r="D187" s="42"/>
      <c r="E187" s="42"/>
      <c r="F187" s="42"/>
      <c r="G187" s="19"/>
      <c r="H187" s="19"/>
      <c r="I187" s="4"/>
      <c r="J187" s="5"/>
      <c r="K187" s="3"/>
      <c r="L187" s="19"/>
      <c r="M187" s="19"/>
      <c r="N187" s="19"/>
      <c r="O187" s="19"/>
      <c r="P187" s="42"/>
      <c r="Q187" s="42"/>
      <c r="R187" s="19"/>
      <c r="S187" s="3"/>
    </row>
    <row r="188" spans="1:19" x14ac:dyDescent="0.2">
      <c r="A188" s="63" t="s">
        <v>29</v>
      </c>
      <c r="B188" s="65"/>
      <c r="C188" s="61"/>
      <c r="D188" s="42"/>
      <c r="E188" s="42"/>
      <c r="F188" s="42"/>
      <c r="G188" s="19"/>
      <c r="H188" s="19"/>
      <c r="I188" s="4"/>
      <c r="J188" s="5"/>
      <c r="K188" s="3"/>
      <c r="L188" s="19"/>
      <c r="M188" s="19"/>
      <c r="N188" s="19"/>
      <c r="O188" s="19"/>
      <c r="P188" s="42"/>
      <c r="Q188" s="42"/>
      <c r="R188" s="19"/>
      <c r="S188" s="3"/>
    </row>
    <row r="189" spans="1:19" x14ac:dyDescent="0.2">
      <c r="A189" s="64" t="s">
        <v>27</v>
      </c>
      <c r="B189" s="65"/>
      <c r="C189" s="61"/>
      <c r="D189" s="42"/>
      <c r="E189" s="42"/>
      <c r="F189" s="42"/>
      <c r="G189" s="19"/>
      <c r="H189" s="19"/>
      <c r="I189" s="4"/>
      <c r="J189" s="5"/>
      <c r="K189" s="3"/>
      <c r="L189" s="19"/>
      <c r="M189" s="19"/>
      <c r="N189" s="19"/>
      <c r="O189" s="19"/>
      <c r="P189" s="42"/>
      <c r="Q189" s="42"/>
      <c r="R189" s="19"/>
      <c r="S189" s="3"/>
    </row>
    <row r="190" spans="1:19" x14ac:dyDescent="0.2">
      <c r="A190" s="68">
        <v>4626.1899999999996</v>
      </c>
      <c r="B190" s="60">
        <v>4700</v>
      </c>
      <c r="C190" s="61" t="s">
        <v>20</v>
      </c>
      <c r="D190" s="42">
        <f>B190-A190</f>
        <v>73.8100000000004</v>
      </c>
      <c r="E190" s="42">
        <v>1.1599999999999999</v>
      </c>
      <c r="F190" s="42">
        <v>1.35</v>
      </c>
      <c r="G190" s="19">
        <f>ROUND((E190+F190)/2,2)</f>
        <v>1.26</v>
      </c>
      <c r="H190" s="19">
        <f t="shared" ref="H190" si="261">D190*G190/9</f>
        <v>10.333400000000056</v>
      </c>
      <c r="I190" s="4"/>
      <c r="J190" s="5"/>
      <c r="K190" s="3"/>
      <c r="L190" s="19"/>
      <c r="M190" s="19"/>
      <c r="N190" s="19"/>
      <c r="O190" s="19"/>
      <c r="P190" s="42"/>
      <c r="Q190" s="42"/>
      <c r="R190" s="19">
        <f>H190*R$7/12/3</f>
        <v>2.0092722222222332</v>
      </c>
      <c r="S190" s="3">
        <f t="shared" ref="S190" si="262">0.002*R190</f>
        <v>4.0185444444444662E-3</v>
      </c>
    </row>
    <row r="191" spans="1:19" x14ac:dyDescent="0.2">
      <c r="A191" s="68"/>
      <c r="B191" s="60"/>
      <c r="C191" s="61"/>
      <c r="D191" s="42"/>
      <c r="E191" s="42"/>
      <c r="F191" s="42"/>
      <c r="G191" s="19"/>
      <c r="H191" s="19"/>
      <c r="I191" s="4"/>
      <c r="J191" s="5"/>
      <c r="K191" s="3"/>
      <c r="L191" s="19"/>
      <c r="M191" s="19"/>
      <c r="N191" s="19"/>
      <c r="O191" s="19"/>
      <c r="P191" s="42"/>
      <c r="Q191" s="42"/>
      <c r="R191" s="19"/>
      <c r="S191" s="3"/>
    </row>
    <row r="192" spans="1:19" x14ac:dyDescent="0.2">
      <c r="A192" s="59"/>
      <c r="B192" s="65"/>
      <c r="C192" s="61"/>
      <c r="D192" s="42"/>
      <c r="E192" s="42"/>
      <c r="F192" s="42"/>
      <c r="G192" s="19"/>
      <c r="H192" s="19"/>
      <c r="I192" s="4"/>
      <c r="J192" s="5"/>
      <c r="K192" s="3"/>
      <c r="L192" s="19"/>
      <c r="M192" s="19"/>
      <c r="N192" s="19"/>
      <c r="O192" s="19"/>
      <c r="P192" s="42"/>
      <c r="Q192" s="42"/>
      <c r="R192" s="19"/>
      <c r="S192" s="3"/>
    </row>
    <row r="193" spans="1:19" x14ac:dyDescent="0.2">
      <c r="A193" s="63" t="s">
        <v>30</v>
      </c>
      <c r="B193" s="65"/>
      <c r="C193" s="61"/>
      <c r="D193" s="42"/>
      <c r="E193" s="42"/>
      <c r="F193" s="42"/>
      <c r="G193" s="19"/>
      <c r="H193" s="19"/>
      <c r="I193" s="4"/>
      <c r="J193" s="5"/>
      <c r="K193" s="3"/>
      <c r="L193" s="19"/>
      <c r="M193" s="19"/>
      <c r="N193" s="19"/>
      <c r="O193" s="19"/>
      <c r="P193" s="42"/>
      <c r="Q193" s="42"/>
      <c r="R193" s="19"/>
      <c r="S193" s="3"/>
    </row>
    <row r="194" spans="1:19" x14ac:dyDescent="0.2">
      <c r="A194" s="64" t="s">
        <v>15</v>
      </c>
      <c r="B194" s="60"/>
      <c r="C194" s="61"/>
      <c r="D194" s="42"/>
      <c r="E194" s="42"/>
      <c r="F194" s="42"/>
      <c r="G194" s="19"/>
      <c r="H194" s="19"/>
      <c r="I194" s="4"/>
      <c r="J194" s="5"/>
      <c r="K194" s="3"/>
      <c r="L194" s="19"/>
      <c r="M194" s="19"/>
      <c r="N194" s="19"/>
      <c r="O194" s="19"/>
      <c r="P194" s="42"/>
      <c r="Q194" s="42"/>
      <c r="R194" s="19"/>
      <c r="S194" s="3"/>
    </row>
    <row r="195" spans="1:19" x14ac:dyDescent="0.2">
      <c r="A195" s="59">
        <v>9940</v>
      </c>
      <c r="B195" s="60">
        <v>9961.15</v>
      </c>
      <c r="C195" s="61" t="s">
        <v>20</v>
      </c>
      <c r="D195" s="42">
        <f>B195-A195</f>
        <v>21.149999999999636</v>
      </c>
      <c r="E195" s="42">
        <v>9.0399999999999991</v>
      </c>
      <c r="F195" s="42">
        <v>10</v>
      </c>
      <c r="G195" s="19">
        <f t="shared" ref="G195:G198" si="263">ROUND((E195+F195)/2,2)</f>
        <v>9.52</v>
      </c>
      <c r="H195" s="19">
        <f t="shared" ref="H195" si="264">D195*G195/9</f>
        <v>22.371999999999613</v>
      </c>
      <c r="I195" s="4"/>
      <c r="J195" s="5">
        <f>H195*J$7/12/3</f>
        <v>1.864333333333301</v>
      </c>
      <c r="K195" s="3">
        <f t="shared" ref="K195" si="265">2*(H195*K$7)</f>
        <v>2.4609199999999576</v>
      </c>
      <c r="L195" s="19">
        <f>H195*L$7/36</f>
        <v>2.4857777777777348</v>
      </c>
      <c r="M195" s="19">
        <f>H195*M$7/36</f>
        <v>3.728666666666602</v>
      </c>
      <c r="N195" s="19">
        <f>H195</f>
        <v>22.371999999999613</v>
      </c>
      <c r="O195" s="19">
        <f>N195/2000</f>
        <v>1.1185999999999805E-2</v>
      </c>
      <c r="P195" s="42"/>
      <c r="Q195" s="42"/>
      <c r="R195" s="19"/>
      <c r="S195" s="3"/>
    </row>
    <row r="196" spans="1:19" x14ac:dyDescent="0.2">
      <c r="A196" s="59">
        <f>B195</f>
        <v>9961.15</v>
      </c>
      <c r="B196" s="60">
        <v>9990</v>
      </c>
      <c r="C196" s="61" t="s">
        <v>20</v>
      </c>
      <c r="D196" s="42">
        <f>B196-A196</f>
        <v>28.850000000000364</v>
      </c>
      <c r="E196" s="42"/>
      <c r="F196" s="42"/>
      <c r="G196" s="19"/>
      <c r="H196" s="19"/>
      <c r="I196" s="19">
        <f>470.3705/9</f>
        <v>52.26338888888889</v>
      </c>
      <c r="J196" s="5">
        <f>I196*J$7/12/3</f>
        <v>4.3552824074074072</v>
      </c>
      <c r="K196" s="3">
        <f>2*(I196*K$7)</f>
        <v>5.7489727777777784</v>
      </c>
      <c r="L196" s="19">
        <f>I196*L$7/36</f>
        <v>5.807043209876543</v>
      </c>
      <c r="M196" s="19">
        <f>I196*M$7/36</f>
        <v>8.7105648148148145</v>
      </c>
      <c r="N196" s="19">
        <f>I196</f>
        <v>52.26338888888889</v>
      </c>
      <c r="O196" s="19">
        <f t="shared" ref="O196" si="266">N196/2000</f>
        <v>2.6131694444444444E-2</v>
      </c>
      <c r="P196" s="42"/>
      <c r="Q196" s="42"/>
      <c r="R196" s="19"/>
      <c r="S196" s="3"/>
    </row>
    <row r="197" spans="1:19" x14ac:dyDescent="0.2">
      <c r="A197" s="59"/>
      <c r="B197" s="60"/>
      <c r="C197" s="61"/>
      <c r="D197" s="42"/>
      <c r="E197" s="42"/>
      <c r="F197" s="42"/>
      <c r="G197" s="19"/>
      <c r="H197" s="19"/>
      <c r="I197" s="4"/>
      <c r="J197" s="5"/>
      <c r="K197" s="3"/>
      <c r="L197" s="19"/>
      <c r="M197" s="19"/>
      <c r="N197" s="19"/>
      <c r="O197" s="19"/>
      <c r="P197" s="42"/>
      <c r="Q197" s="42"/>
      <c r="R197" s="19"/>
      <c r="S197" s="3"/>
    </row>
    <row r="198" spans="1:19" x14ac:dyDescent="0.2">
      <c r="A198" s="59">
        <v>9940</v>
      </c>
      <c r="B198" s="60">
        <v>9958.82</v>
      </c>
      <c r="C198" s="61" t="s">
        <v>18</v>
      </c>
      <c r="D198" s="42">
        <f t="shared" ref="D198:D199" si="267">B198-A198</f>
        <v>18.819999999999709</v>
      </c>
      <c r="E198" s="42">
        <v>9.4600000000000009</v>
      </c>
      <c r="F198" s="42">
        <v>10</v>
      </c>
      <c r="G198" s="19">
        <f t="shared" si="263"/>
        <v>9.73</v>
      </c>
      <c r="H198" s="19">
        <f t="shared" ref="H198" si="268">D198*G198/9</f>
        <v>20.346511111110797</v>
      </c>
      <c r="I198" s="4"/>
      <c r="J198" s="5">
        <f t="shared" ref="J198" si="269">H198*J$7/12/3</f>
        <v>1.6955425925925665</v>
      </c>
      <c r="K198" s="3">
        <f t="shared" ref="K198" si="270">2*(H198*K$7)</f>
        <v>2.2381162222221875</v>
      </c>
      <c r="L198" s="19">
        <f t="shared" ref="L198" si="271">H198*L$7/36</f>
        <v>2.2607234567900885</v>
      </c>
      <c r="M198" s="19">
        <f>H198*M$7/36</f>
        <v>3.3910851851851325</v>
      </c>
      <c r="N198" s="19">
        <f>H198</f>
        <v>20.346511111110797</v>
      </c>
      <c r="O198" s="19">
        <f t="shared" ref="O198:O199" si="272">N198/2000</f>
        <v>1.0173255555555398E-2</v>
      </c>
      <c r="P198" s="42"/>
      <c r="Q198" s="42"/>
      <c r="R198" s="19"/>
      <c r="S198" s="3"/>
    </row>
    <row r="199" spans="1:19" x14ac:dyDescent="0.2">
      <c r="A199" s="60">
        <f>B198</f>
        <v>9958.82</v>
      </c>
      <c r="B199" s="60">
        <v>9990</v>
      </c>
      <c r="C199" s="61" t="s">
        <v>18</v>
      </c>
      <c r="D199" s="42">
        <f t="shared" si="267"/>
        <v>31.180000000000291</v>
      </c>
      <c r="E199" s="42"/>
      <c r="F199" s="42"/>
      <c r="G199" s="19"/>
      <c r="H199" s="19"/>
      <c r="I199" s="19">
        <f>516.9284/9</f>
        <v>57.436488888888888</v>
      </c>
      <c r="J199" s="5">
        <f>I199*J$7/12/3</f>
        <v>4.7863740740740734</v>
      </c>
      <c r="K199" s="3">
        <f>2*(I199*K$7)</f>
        <v>6.3180137777777778</v>
      </c>
      <c r="L199" s="19">
        <f>I199*L$7/36</f>
        <v>6.3818320987654324</v>
      </c>
      <c r="M199" s="19">
        <f>I199*M$7/36</f>
        <v>9.5727481481481469</v>
      </c>
      <c r="N199" s="19">
        <f>I199</f>
        <v>57.436488888888888</v>
      </c>
      <c r="O199" s="19">
        <f t="shared" si="272"/>
        <v>2.8718244444444443E-2</v>
      </c>
      <c r="P199" s="42"/>
      <c r="Q199" s="42"/>
      <c r="R199" s="19"/>
      <c r="S199" s="3"/>
    </row>
    <row r="200" spans="1:19" x14ac:dyDescent="0.2">
      <c r="A200" s="59"/>
      <c r="B200" s="60"/>
      <c r="C200" s="61"/>
      <c r="D200" s="42"/>
      <c r="E200" s="42"/>
      <c r="F200" s="42"/>
      <c r="G200" s="19"/>
      <c r="H200" s="19"/>
      <c r="I200" s="4"/>
      <c r="J200" s="5"/>
      <c r="K200" s="3"/>
      <c r="L200" s="19"/>
      <c r="M200" s="19"/>
      <c r="N200" s="19"/>
      <c r="O200" s="19"/>
      <c r="P200" s="42"/>
      <c r="Q200" s="42"/>
      <c r="R200" s="19"/>
      <c r="S200" s="3"/>
    </row>
    <row r="201" spans="1:19" x14ac:dyDescent="0.2">
      <c r="A201" s="63" t="s">
        <v>30</v>
      </c>
      <c r="B201" s="60"/>
      <c r="C201" s="61"/>
      <c r="D201" s="42"/>
      <c r="E201" s="42"/>
      <c r="F201" s="42"/>
      <c r="G201" s="19"/>
      <c r="H201" s="19"/>
      <c r="I201" s="4"/>
      <c r="J201" s="5"/>
      <c r="K201" s="3"/>
      <c r="L201" s="19"/>
      <c r="M201" s="19"/>
      <c r="N201" s="19"/>
      <c r="O201" s="19"/>
      <c r="P201" s="42"/>
      <c r="Q201" s="42"/>
      <c r="R201" s="19"/>
      <c r="S201" s="3"/>
    </row>
    <row r="202" spans="1:19" x14ac:dyDescent="0.2">
      <c r="A202" s="64" t="s">
        <v>26</v>
      </c>
      <c r="B202" s="60"/>
      <c r="C202" s="61"/>
      <c r="D202" s="42"/>
      <c r="E202" s="42"/>
      <c r="F202" s="42"/>
      <c r="G202" s="19"/>
      <c r="H202" s="19"/>
      <c r="I202" s="4"/>
      <c r="J202" s="5"/>
      <c r="K202" s="3"/>
      <c r="L202" s="19"/>
      <c r="M202" s="19"/>
      <c r="N202" s="19"/>
      <c r="O202" s="19"/>
      <c r="P202" s="42"/>
      <c r="Q202" s="42"/>
      <c r="R202" s="19"/>
      <c r="S202" s="3"/>
    </row>
    <row r="203" spans="1:19" x14ac:dyDescent="0.2">
      <c r="A203" s="59">
        <v>9940</v>
      </c>
      <c r="B203" s="60">
        <v>9961.15</v>
      </c>
      <c r="C203" s="61" t="s">
        <v>20</v>
      </c>
      <c r="D203" s="42">
        <f>B203-A203</f>
        <v>21.149999999999636</v>
      </c>
      <c r="E203" s="42">
        <v>4</v>
      </c>
      <c r="F203" s="42">
        <v>4</v>
      </c>
      <c r="G203" s="19">
        <f t="shared" ref="G203" si="273">ROUND((E203+F203)/2,2)</f>
        <v>4</v>
      </c>
      <c r="H203" s="19">
        <f>D203*G203/9</f>
        <v>9.3999999999998387</v>
      </c>
      <c r="I203" s="4"/>
      <c r="J203" s="5">
        <f t="shared" ref="J203" si="274">H203*J$7/12/3</f>
        <v>0.78333333333331989</v>
      </c>
      <c r="K203" s="3">
        <f t="shared" ref="K203" si="275">2*(H203*K$7)</f>
        <v>1.0339999999999823</v>
      </c>
      <c r="L203" s="19"/>
      <c r="M203" s="19"/>
      <c r="N203" s="19"/>
      <c r="O203" s="19"/>
      <c r="P203" s="42"/>
      <c r="Q203" s="42"/>
      <c r="R203" s="19"/>
      <c r="S203" s="3"/>
    </row>
    <row r="204" spans="1:19" x14ac:dyDescent="0.2">
      <c r="A204" s="59"/>
      <c r="B204" s="60"/>
      <c r="C204" s="61"/>
      <c r="D204" s="42">
        <f>D$203</f>
        <v>21.149999999999636</v>
      </c>
      <c r="E204" s="42">
        <f>E203+0.33</f>
        <v>4.33</v>
      </c>
      <c r="F204" s="42">
        <f>F203+0.33</f>
        <v>4.33</v>
      </c>
      <c r="G204" s="19">
        <f>ROUND((E204+F204)/2,2)</f>
        <v>4.33</v>
      </c>
      <c r="H204" s="19">
        <f t="shared" ref="H204:H206" si="276">D204*G204/9</f>
        <v>10.175499999999825</v>
      </c>
      <c r="I204" s="4"/>
      <c r="J204" s="5"/>
      <c r="K204" s="3"/>
      <c r="L204" s="19">
        <f t="shared" ref="L204" si="277">H204*L$7/36</f>
        <v>1.1306111111110917</v>
      </c>
      <c r="M204" s="19"/>
      <c r="N204" s="19"/>
      <c r="O204" s="19"/>
      <c r="P204" s="42"/>
      <c r="Q204" s="42"/>
      <c r="R204" s="19"/>
      <c r="S204" s="3"/>
    </row>
    <row r="205" spans="1:19" x14ac:dyDescent="0.2">
      <c r="A205" s="59"/>
      <c r="B205" s="60"/>
      <c r="C205" s="61"/>
      <c r="D205" s="42">
        <f t="shared" ref="D205:D206" si="278">D$203</f>
        <v>21.149999999999636</v>
      </c>
      <c r="E205" s="42">
        <f>E203+0.83</f>
        <v>4.83</v>
      </c>
      <c r="F205" s="42">
        <f>F203+0.83</f>
        <v>4.83</v>
      </c>
      <c r="G205" s="19">
        <f t="shared" ref="G205:G206" si="279">ROUND((E205+F205)/2,2)</f>
        <v>4.83</v>
      </c>
      <c r="H205" s="19">
        <f t="shared" si="276"/>
        <v>11.350499999999805</v>
      </c>
      <c r="I205" s="4"/>
      <c r="J205" s="5"/>
      <c r="K205" s="3"/>
      <c r="L205" s="19"/>
      <c r="M205" s="19">
        <f>H205*M$7/36</f>
        <v>1.8917499999999674</v>
      </c>
      <c r="N205" s="19"/>
      <c r="O205" s="19"/>
      <c r="P205" s="42"/>
      <c r="Q205" s="42"/>
      <c r="R205" s="19"/>
      <c r="S205" s="3"/>
    </row>
    <row r="206" spans="1:19" x14ac:dyDescent="0.2">
      <c r="A206" s="59"/>
      <c r="B206" s="60"/>
      <c r="C206" s="61"/>
      <c r="D206" s="42">
        <f t="shared" si="278"/>
        <v>21.149999999999636</v>
      </c>
      <c r="E206" s="42">
        <f>E203+1.5</f>
        <v>5.5</v>
      </c>
      <c r="F206" s="42">
        <f>F203+1.5</f>
        <v>5.5</v>
      </c>
      <c r="G206" s="19">
        <f t="shared" si="279"/>
        <v>5.5</v>
      </c>
      <c r="H206" s="19">
        <f t="shared" si="276"/>
        <v>12.924999999999777</v>
      </c>
      <c r="I206" s="4"/>
      <c r="J206" s="5"/>
      <c r="K206" s="3"/>
      <c r="L206" s="19"/>
      <c r="M206" s="19"/>
      <c r="N206" s="19">
        <f>H206</f>
        <v>12.924999999999777</v>
      </c>
      <c r="O206" s="19">
        <f>N206/2000</f>
        <v>6.4624999999998885E-3</v>
      </c>
      <c r="P206" s="42"/>
      <c r="Q206" s="42"/>
      <c r="R206" s="19"/>
      <c r="S206" s="3"/>
    </row>
    <row r="207" spans="1:19" x14ac:dyDescent="0.2">
      <c r="A207" s="59">
        <f>B203</f>
        <v>9961.15</v>
      </c>
      <c r="B207" s="60">
        <v>9990</v>
      </c>
      <c r="C207" s="61" t="s">
        <v>20</v>
      </c>
      <c r="D207" s="42">
        <f>B207-A207</f>
        <v>28.850000000000364</v>
      </c>
      <c r="E207" s="42"/>
      <c r="F207" s="42"/>
      <c r="G207" s="19"/>
      <c r="H207" s="19"/>
      <c r="I207" s="19">
        <f>172.85/9</f>
        <v>19.205555555555556</v>
      </c>
      <c r="J207" s="5">
        <f>I207*J$7/12/3</f>
        <v>1.600462962962963</v>
      </c>
      <c r="K207" s="3">
        <f>2*(I207*K$7)</f>
        <v>2.1126111111111112</v>
      </c>
      <c r="L207" s="19"/>
      <c r="M207" s="19"/>
      <c r="N207" s="19"/>
      <c r="O207" s="19"/>
      <c r="P207" s="42"/>
      <c r="Q207" s="42"/>
      <c r="R207" s="19"/>
      <c r="S207" s="52"/>
    </row>
    <row r="208" spans="1:19" x14ac:dyDescent="0.2">
      <c r="A208" s="59"/>
      <c r="B208" s="60"/>
      <c r="C208" s="61"/>
      <c r="D208" s="42">
        <f>D$207</f>
        <v>28.850000000000364</v>
      </c>
      <c r="E208" s="42"/>
      <c r="F208" s="42"/>
      <c r="G208" s="19"/>
      <c r="H208" s="19"/>
      <c r="I208" s="19">
        <f>186.15/9</f>
        <v>20.683333333333334</v>
      </c>
      <c r="J208" s="5"/>
      <c r="K208" s="3"/>
      <c r="L208" s="19">
        <f>I208*L$7/36</f>
        <v>2.2981481481481483</v>
      </c>
      <c r="M208" s="19"/>
      <c r="N208" s="19"/>
      <c r="O208" s="19"/>
      <c r="P208" s="42"/>
      <c r="Q208" s="42"/>
      <c r="R208" s="19"/>
      <c r="S208" s="52"/>
    </row>
    <row r="209" spans="1:19" x14ac:dyDescent="0.2">
      <c r="A209" s="59"/>
      <c r="B209" s="60"/>
      <c r="C209" s="61"/>
      <c r="D209" s="42">
        <f t="shared" ref="D209:D210" si="280">D$207</f>
        <v>28.850000000000364</v>
      </c>
      <c r="E209" s="42"/>
      <c r="F209" s="42"/>
      <c r="G209" s="19"/>
      <c r="H209" s="19"/>
      <c r="I209" s="19">
        <f>205.8/9</f>
        <v>22.866666666666667</v>
      </c>
      <c r="J209" s="5"/>
      <c r="K209" s="3"/>
      <c r="L209" s="19"/>
      <c r="M209" s="19">
        <f>I209*M$7/36</f>
        <v>3.8111111111111109</v>
      </c>
      <c r="N209" s="19"/>
      <c r="O209" s="19"/>
      <c r="P209" s="42"/>
      <c r="Q209" s="42"/>
      <c r="R209" s="19"/>
      <c r="S209" s="52"/>
    </row>
    <row r="210" spans="1:19" x14ac:dyDescent="0.2">
      <c r="A210" s="59"/>
      <c r="B210" s="60"/>
      <c r="C210" s="61"/>
      <c r="D210" s="42">
        <f t="shared" si="280"/>
        <v>28.850000000000364</v>
      </c>
      <c r="E210" s="42"/>
      <c r="F210" s="42"/>
      <c r="G210" s="19"/>
      <c r="H210" s="19"/>
      <c r="I210" s="19">
        <f>231.4/9</f>
        <v>25.711111111111112</v>
      </c>
      <c r="J210" s="5"/>
      <c r="K210" s="3"/>
      <c r="L210" s="19"/>
      <c r="M210" s="19"/>
      <c r="N210" s="19">
        <f>I210</f>
        <v>25.711111111111112</v>
      </c>
      <c r="O210" s="19">
        <f>N210/2000</f>
        <v>1.2855555555555556E-2</v>
      </c>
      <c r="P210" s="42"/>
      <c r="Q210" s="42"/>
      <c r="R210" s="19"/>
      <c r="S210" s="52"/>
    </row>
    <row r="211" spans="1:19" x14ac:dyDescent="0.2">
      <c r="A211" s="59"/>
      <c r="B211" s="60"/>
      <c r="C211" s="61"/>
      <c r="D211" s="42"/>
      <c r="E211" s="42"/>
      <c r="F211" s="42"/>
      <c r="G211" s="19"/>
      <c r="H211" s="19"/>
      <c r="I211" s="4"/>
      <c r="J211" s="5"/>
      <c r="K211" s="3"/>
      <c r="L211" s="19"/>
      <c r="M211" s="19"/>
      <c r="N211" s="19"/>
      <c r="O211" s="19"/>
      <c r="P211" s="42"/>
      <c r="Q211" s="42"/>
      <c r="R211" s="19"/>
      <c r="S211" s="52"/>
    </row>
    <row r="212" spans="1:19" x14ac:dyDescent="0.2">
      <c r="A212" s="59">
        <v>9940</v>
      </c>
      <c r="B212" s="60">
        <v>9958.82</v>
      </c>
      <c r="C212" s="61" t="s">
        <v>18</v>
      </c>
      <c r="D212" s="42">
        <f>B212-A212</f>
        <v>18.819999999999709</v>
      </c>
      <c r="E212" s="42">
        <v>4</v>
      </c>
      <c r="F212" s="42">
        <v>4</v>
      </c>
      <c r="G212" s="19">
        <f t="shared" ref="G212" si="281">ROUND((E212+F212)/2,2)</f>
        <v>4</v>
      </c>
      <c r="H212" s="19">
        <f t="shared" ref="H212:H215" si="282">D212*G212/9</f>
        <v>8.3644444444443149</v>
      </c>
      <c r="I212" s="4"/>
      <c r="J212" s="5">
        <f t="shared" ref="J212" si="283">H212*J$7/12/3</f>
        <v>0.69703703703702624</v>
      </c>
      <c r="K212" s="3">
        <f t="shared" ref="K212" si="284">2*(H212*K$7)</f>
        <v>0.92008888888887463</v>
      </c>
      <c r="L212" s="19"/>
      <c r="M212" s="19"/>
      <c r="N212" s="19"/>
      <c r="O212" s="19"/>
      <c r="P212" s="42"/>
      <c r="Q212" s="42"/>
      <c r="R212" s="19"/>
      <c r="S212" s="52"/>
    </row>
    <row r="213" spans="1:19" x14ac:dyDescent="0.2">
      <c r="A213" s="59"/>
      <c r="B213" s="60"/>
      <c r="C213" s="61"/>
      <c r="D213" s="42">
        <f>D$212</f>
        <v>18.819999999999709</v>
      </c>
      <c r="E213" s="42">
        <f>E212+0.33</f>
        <v>4.33</v>
      </c>
      <c r="F213" s="42">
        <f>F212+0.33</f>
        <v>4.33</v>
      </c>
      <c r="G213" s="19">
        <f>ROUND((E213+F213)/2,2)</f>
        <v>4.33</v>
      </c>
      <c r="H213" s="19">
        <f t="shared" si="282"/>
        <v>9.0545111111109708</v>
      </c>
      <c r="I213" s="4"/>
      <c r="J213" s="5"/>
      <c r="K213" s="3"/>
      <c r="L213" s="19">
        <f t="shared" ref="L213" si="285">H213*L$7/36</f>
        <v>1.0060567901234412</v>
      </c>
      <c r="M213" s="19"/>
      <c r="N213" s="19"/>
      <c r="O213" s="19"/>
      <c r="P213" s="42"/>
      <c r="Q213" s="42"/>
      <c r="R213" s="19"/>
      <c r="S213" s="52"/>
    </row>
    <row r="214" spans="1:19" x14ac:dyDescent="0.2">
      <c r="A214" s="59"/>
      <c r="B214" s="60"/>
      <c r="C214" s="61"/>
      <c r="D214" s="42">
        <f t="shared" ref="D214:D215" si="286">D$212</f>
        <v>18.819999999999709</v>
      </c>
      <c r="E214" s="42">
        <f>E212+0.83</f>
        <v>4.83</v>
      </c>
      <c r="F214" s="42">
        <f>F212+0.83</f>
        <v>4.83</v>
      </c>
      <c r="G214" s="19">
        <f t="shared" ref="G214:G215" si="287">ROUND((E214+F214)/2,2)</f>
        <v>4.83</v>
      </c>
      <c r="H214" s="19">
        <f t="shared" si="282"/>
        <v>10.10006666666651</v>
      </c>
      <c r="I214" s="4"/>
      <c r="J214" s="5"/>
      <c r="K214" s="3"/>
      <c r="L214" s="19"/>
      <c r="M214" s="19">
        <f>H214*M$7/36</f>
        <v>1.6833444444444183</v>
      </c>
      <c r="N214" s="19"/>
      <c r="O214" s="19"/>
      <c r="P214" s="42"/>
      <c r="Q214" s="42"/>
      <c r="R214" s="19"/>
      <c r="S214" s="52"/>
    </row>
    <row r="215" spans="1:19" x14ac:dyDescent="0.2">
      <c r="A215" s="59"/>
      <c r="B215" s="60"/>
      <c r="C215" s="61"/>
      <c r="D215" s="42">
        <f t="shared" si="286"/>
        <v>18.819999999999709</v>
      </c>
      <c r="E215" s="42">
        <f>E212+1.5</f>
        <v>5.5</v>
      </c>
      <c r="F215" s="42">
        <f>F212+1.5</f>
        <v>5.5</v>
      </c>
      <c r="G215" s="19">
        <f t="shared" si="287"/>
        <v>5.5</v>
      </c>
      <c r="H215" s="19">
        <f t="shared" si="282"/>
        <v>11.501111111110934</v>
      </c>
      <c r="I215" s="4"/>
      <c r="J215" s="5"/>
      <c r="K215" s="3"/>
      <c r="L215" s="19"/>
      <c r="M215" s="19"/>
      <c r="N215" s="19">
        <f>H215</f>
        <v>11.501111111110934</v>
      </c>
      <c r="O215" s="19">
        <f>N215/2000</f>
        <v>5.7505555555554672E-3</v>
      </c>
      <c r="P215" s="42"/>
      <c r="Q215" s="42"/>
      <c r="R215" s="19"/>
      <c r="S215" s="52"/>
    </row>
    <row r="216" spans="1:19" x14ac:dyDescent="0.2">
      <c r="A216" s="59">
        <f>B212</f>
        <v>9958.82</v>
      </c>
      <c r="B216" s="60">
        <v>9990</v>
      </c>
      <c r="C216" s="61" t="s">
        <v>18</v>
      </c>
      <c r="D216" s="42">
        <f t="shared" ref="D216" si="288">B216-A216</f>
        <v>31.180000000000291</v>
      </c>
      <c r="E216" s="42"/>
      <c r="F216" s="42"/>
      <c r="G216" s="19"/>
      <c r="H216" s="19"/>
      <c r="I216" s="19">
        <f>179.3/9</f>
        <v>19.922222222222224</v>
      </c>
      <c r="J216" s="5">
        <f>I216*J$7/12/3</f>
        <v>1.6601851851851854</v>
      </c>
      <c r="K216" s="3">
        <f>2*(I216*K$7)</f>
        <v>2.1914444444444445</v>
      </c>
      <c r="L216" s="19"/>
      <c r="M216" s="19"/>
      <c r="N216" s="19"/>
      <c r="O216" s="19"/>
      <c r="P216" s="42"/>
      <c r="Q216" s="42"/>
      <c r="R216" s="19"/>
      <c r="S216" s="52"/>
    </row>
    <row r="217" spans="1:19" x14ac:dyDescent="0.2">
      <c r="A217" s="59"/>
      <c r="B217" s="60"/>
      <c r="C217" s="61"/>
      <c r="D217" s="42">
        <f>D$216</f>
        <v>31.180000000000291</v>
      </c>
      <c r="E217" s="42"/>
      <c r="F217" s="42"/>
      <c r="G217" s="19"/>
      <c r="H217" s="19"/>
      <c r="I217" s="19">
        <f>193.09/9</f>
        <v>21.454444444444444</v>
      </c>
      <c r="J217" s="5"/>
      <c r="K217" s="3"/>
      <c r="L217" s="19">
        <f>I217*L$7/36</f>
        <v>2.3838271604938273</v>
      </c>
      <c r="M217" s="19"/>
      <c r="N217" s="19"/>
      <c r="O217" s="19"/>
      <c r="P217" s="42"/>
      <c r="Q217" s="42"/>
      <c r="R217" s="19"/>
      <c r="S217" s="52"/>
    </row>
    <row r="218" spans="1:19" x14ac:dyDescent="0.2">
      <c r="A218" s="59"/>
      <c r="B218" s="60"/>
      <c r="C218" s="61"/>
      <c r="D218" s="42">
        <f>D$216</f>
        <v>31.180000000000291</v>
      </c>
      <c r="E218" s="42"/>
      <c r="F218" s="42"/>
      <c r="G218" s="19"/>
      <c r="H218" s="19"/>
      <c r="I218" s="19">
        <f>213.46/9</f>
        <v>23.71777777777778</v>
      </c>
      <c r="J218" s="5"/>
      <c r="K218" s="3"/>
      <c r="L218" s="19"/>
      <c r="M218" s="19">
        <f>I218*M$7/36</f>
        <v>3.952962962962963</v>
      </c>
      <c r="N218" s="19"/>
      <c r="O218" s="19"/>
      <c r="P218" s="42"/>
      <c r="Q218" s="42"/>
      <c r="R218" s="19"/>
      <c r="S218" s="52"/>
    </row>
    <row r="219" spans="1:19" x14ac:dyDescent="0.2">
      <c r="A219" s="59"/>
      <c r="B219" s="60"/>
      <c r="C219" s="61"/>
      <c r="D219" s="42">
        <f>D$216</f>
        <v>31.180000000000291</v>
      </c>
      <c r="E219" s="42"/>
      <c r="F219" s="42"/>
      <c r="G219" s="19"/>
      <c r="H219" s="19"/>
      <c r="I219" s="19">
        <f>239.99/9</f>
        <v>26.665555555555557</v>
      </c>
      <c r="J219" s="5"/>
      <c r="K219" s="3"/>
      <c r="L219" s="19"/>
      <c r="M219" s="19"/>
      <c r="N219" s="19">
        <f>I219</f>
        <v>26.665555555555557</v>
      </c>
      <c r="O219" s="19">
        <f>N219/2000</f>
        <v>1.3332777777777778E-2</v>
      </c>
      <c r="P219" s="42"/>
      <c r="Q219" s="42"/>
      <c r="R219" s="19"/>
      <c r="S219" s="52"/>
    </row>
    <row r="220" spans="1:19" x14ac:dyDescent="0.2">
      <c r="A220" s="59"/>
      <c r="B220" s="60"/>
      <c r="C220" s="61"/>
      <c r="D220" s="42"/>
      <c r="E220" s="42"/>
      <c r="F220" s="42"/>
      <c r="G220" s="19"/>
      <c r="H220" s="19"/>
      <c r="I220" s="4"/>
      <c r="J220" s="5"/>
      <c r="K220" s="3"/>
      <c r="L220" s="19"/>
      <c r="M220" s="19"/>
      <c r="N220" s="19"/>
      <c r="O220" s="19"/>
      <c r="P220" s="42"/>
      <c r="Q220" s="42"/>
      <c r="R220" s="19"/>
      <c r="S220" s="52"/>
    </row>
    <row r="221" spans="1:19" x14ac:dyDescent="0.2">
      <c r="A221" s="63" t="s">
        <v>30</v>
      </c>
      <c r="B221" s="65"/>
      <c r="C221" s="61"/>
      <c r="D221" s="42"/>
      <c r="E221" s="42"/>
      <c r="F221" s="42"/>
      <c r="G221" s="19"/>
      <c r="H221" s="19"/>
      <c r="I221" s="4"/>
      <c r="J221" s="5"/>
      <c r="K221" s="3"/>
      <c r="L221" s="19"/>
      <c r="M221" s="19"/>
      <c r="N221" s="19"/>
      <c r="O221" s="19"/>
      <c r="P221" s="42"/>
      <c r="Q221" s="42"/>
      <c r="R221" s="19"/>
      <c r="S221" s="52"/>
    </row>
    <row r="222" spans="1:19" x14ac:dyDescent="0.2">
      <c r="A222" s="64" t="s">
        <v>34</v>
      </c>
      <c r="B222" s="65"/>
      <c r="C222" s="61"/>
      <c r="D222" s="42"/>
      <c r="E222" s="42"/>
      <c r="F222" s="42"/>
      <c r="G222" s="19"/>
      <c r="H222" s="19"/>
      <c r="I222" s="4"/>
      <c r="J222" s="5"/>
      <c r="K222" s="3"/>
      <c r="L222" s="19"/>
      <c r="M222" s="19"/>
      <c r="N222" s="19"/>
      <c r="O222" s="19"/>
      <c r="P222" s="42"/>
      <c r="Q222" s="42"/>
      <c r="R222" s="19"/>
      <c r="S222" s="52"/>
    </row>
    <row r="223" spans="1:19" x14ac:dyDescent="0.2">
      <c r="A223" s="59">
        <v>9940</v>
      </c>
      <c r="B223" s="60">
        <v>9990</v>
      </c>
      <c r="C223" s="61" t="s">
        <v>20</v>
      </c>
      <c r="D223" s="42">
        <f>B223-A223</f>
        <v>50</v>
      </c>
      <c r="E223" s="42"/>
      <c r="F223" s="42"/>
      <c r="G223" s="19"/>
      <c r="H223" s="58">
        <f>(3/12*4/12)/2/9</f>
        <v>4.6296296296296294E-3</v>
      </c>
      <c r="I223" s="4"/>
      <c r="J223" s="5">
        <f>D223*H223/3</f>
        <v>7.716049382716049E-2</v>
      </c>
      <c r="K223" s="3"/>
      <c r="L223" s="19"/>
      <c r="M223" s="19"/>
      <c r="N223" s="19"/>
      <c r="O223" s="19"/>
      <c r="P223" s="42"/>
      <c r="Q223" s="42"/>
      <c r="R223" s="19"/>
      <c r="S223" s="52"/>
    </row>
    <row r="224" spans="1:19" x14ac:dyDescent="0.2">
      <c r="A224" s="59">
        <v>9940</v>
      </c>
      <c r="B224" s="60">
        <v>9990</v>
      </c>
      <c r="C224" s="61" t="s">
        <v>18</v>
      </c>
      <c r="D224" s="42">
        <f>B224-A224</f>
        <v>50</v>
      </c>
      <c r="E224" s="42"/>
      <c r="F224" s="42"/>
      <c r="G224" s="19"/>
      <c r="H224" s="58">
        <f>(3/12*4/12)/2/9</f>
        <v>4.6296296296296294E-3</v>
      </c>
      <c r="I224" s="4"/>
      <c r="J224" s="5">
        <f>D224*H224/3</f>
        <v>7.716049382716049E-2</v>
      </c>
      <c r="K224" s="3"/>
      <c r="L224" s="19"/>
      <c r="M224" s="19"/>
      <c r="N224" s="19"/>
      <c r="O224" s="19"/>
      <c r="P224" s="42"/>
      <c r="Q224" s="42"/>
      <c r="R224" s="19"/>
      <c r="S224" s="52"/>
    </row>
    <row r="225" spans="1:19" x14ac:dyDescent="0.2">
      <c r="A225" s="59"/>
      <c r="B225" s="60"/>
      <c r="C225" s="61"/>
      <c r="D225" s="42"/>
      <c r="E225" s="42"/>
      <c r="F225" s="42"/>
      <c r="G225" s="19"/>
      <c r="H225" s="19"/>
      <c r="I225" s="4"/>
      <c r="J225" s="5"/>
      <c r="K225" s="3"/>
      <c r="L225" s="19"/>
      <c r="M225" s="19"/>
      <c r="N225" s="19"/>
      <c r="O225" s="19"/>
      <c r="P225" s="42"/>
      <c r="Q225" s="42"/>
      <c r="R225" s="19"/>
      <c r="S225" s="52"/>
    </row>
    <row r="226" spans="1:19" x14ac:dyDescent="0.2">
      <c r="A226" s="59"/>
      <c r="B226" s="60"/>
      <c r="C226" s="61"/>
      <c r="D226" s="42"/>
      <c r="E226" s="42"/>
      <c r="F226" s="42"/>
      <c r="G226" s="19"/>
      <c r="H226" s="19"/>
      <c r="I226" s="4"/>
      <c r="J226" s="5"/>
      <c r="K226" s="3"/>
      <c r="L226" s="19"/>
      <c r="M226" s="19"/>
      <c r="N226" s="19"/>
      <c r="O226" s="19"/>
      <c r="P226" s="42"/>
      <c r="Q226" s="42"/>
      <c r="R226" s="19"/>
      <c r="S226" s="52"/>
    </row>
    <row r="227" spans="1:19" x14ac:dyDescent="0.2">
      <c r="A227" s="63"/>
      <c r="B227" s="60"/>
      <c r="C227" s="61"/>
      <c r="D227" s="42"/>
      <c r="E227" s="42"/>
      <c r="F227" s="42"/>
      <c r="G227" s="19"/>
      <c r="H227" s="19"/>
      <c r="I227" s="4"/>
      <c r="J227" s="5"/>
      <c r="K227" s="3"/>
      <c r="L227" s="19"/>
      <c r="M227" s="19"/>
      <c r="N227" s="19"/>
      <c r="O227" s="19"/>
      <c r="P227" s="42"/>
      <c r="Q227" s="42"/>
      <c r="R227" s="19"/>
      <c r="S227" s="52"/>
    </row>
    <row r="228" spans="1:19" x14ac:dyDescent="0.2">
      <c r="A228" s="64"/>
      <c r="B228" s="60"/>
      <c r="C228" s="61"/>
      <c r="D228" s="42"/>
      <c r="E228" s="42"/>
      <c r="F228" s="42"/>
      <c r="G228" s="19"/>
      <c r="H228" s="19"/>
      <c r="I228" s="4"/>
      <c r="J228" s="5"/>
      <c r="K228" s="3"/>
      <c r="L228" s="19"/>
      <c r="M228" s="19"/>
      <c r="N228" s="19"/>
      <c r="O228" s="19"/>
      <c r="P228" s="42"/>
      <c r="Q228" s="42"/>
      <c r="R228" s="19"/>
      <c r="S228" s="52"/>
    </row>
    <row r="229" spans="1:19" x14ac:dyDescent="0.2">
      <c r="A229" s="59"/>
      <c r="B229" s="60"/>
      <c r="C229" s="61"/>
      <c r="D229" s="42"/>
      <c r="E229" s="42"/>
      <c r="F229" s="42"/>
      <c r="G229" s="19"/>
      <c r="H229" s="19"/>
      <c r="I229" s="4"/>
      <c r="J229" s="5"/>
      <c r="K229" s="3"/>
      <c r="L229" s="19"/>
      <c r="M229" s="19"/>
      <c r="N229" s="19"/>
      <c r="O229" s="19"/>
      <c r="P229" s="42"/>
      <c r="Q229" s="42"/>
      <c r="R229" s="19"/>
      <c r="S229" s="52"/>
    </row>
    <row r="230" spans="1:19" x14ac:dyDescent="0.2">
      <c r="A230" s="59"/>
      <c r="B230" s="60"/>
      <c r="C230" s="61"/>
      <c r="D230" s="42"/>
      <c r="E230" s="42"/>
      <c r="F230" s="42"/>
      <c r="G230" s="19"/>
      <c r="H230" s="19"/>
      <c r="I230" s="4"/>
      <c r="J230" s="5"/>
      <c r="K230" s="3"/>
      <c r="L230" s="19"/>
      <c r="M230" s="19"/>
      <c r="N230" s="19"/>
      <c r="O230" s="19"/>
      <c r="P230" s="42"/>
      <c r="Q230" s="42"/>
      <c r="R230" s="19"/>
      <c r="S230" s="52"/>
    </row>
    <row r="231" spans="1:19" x14ac:dyDescent="0.2">
      <c r="A231" s="59"/>
      <c r="B231" s="60"/>
      <c r="C231" s="61"/>
      <c r="D231" s="42"/>
      <c r="E231" s="42"/>
      <c r="F231" s="42"/>
      <c r="G231" s="19"/>
      <c r="H231" s="19"/>
      <c r="I231" s="4"/>
      <c r="J231" s="5"/>
      <c r="K231" s="3"/>
      <c r="L231" s="19"/>
      <c r="M231" s="19"/>
      <c r="N231" s="19"/>
      <c r="O231" s="19"/>
      <c r="P231" s="42"/>
      <c r="Q231" s="42"/>
      <c r="R231" s="19"/>
      <c r="S231" s="52"/>
    </row>
    <row r="232" spans="1:19" x14ac:dyDescent="0.2">
      <c r="A232" s="59"/>
      <c r="B232" s="60"/>
      <c r="C232" s="61"/>
      <c r="D232" s="42"/>
      <c r="E232" s="42"/>
      <c r="F232" s="42"/>
      <c r="G232" s="19"/>
      <c r="H232" s="19"/>
      <c r="I232" s="4"/>
      <c r="J232" s="5"/>
      <c r="K232" s="3"/>
      <c r="L232" s="19"/>
      <c r="M232" s="19"/>
      <c r="N232" s="19"/>
      <c r="O232" s="19"/>
      <c r="P232" s="42"/>
      <c r="Q232" s="42"/>
      <c r="R232" s="19"/>
      <c r="S232" s="52"/>
    </row>
    <row r="233" spans="1:19" x14ac:dyDescent="0.2">
      <c r="A233" s="59"/>
      <c r="B233" s="60"/>
      <c r="C233" s="61"/>
      <c r="D233" s="42"/>
      <c r="E233" s="42"/>
      <c r="F233" s="42"/>
      <c r="G233" s="19"/>
      <c r="H233" s="19"/>
      <c r="I233" s="4"/>
      <c r="J233" s="5"/>
      <c r="K233" s="3"/>
      <c r="L233" s="19"/>
      <c r="M233" s="19"/>
      <c r="N233" s="19"/>
      <c r="O233" s="19"/>
      <c r="P233" s="42"/>
      <c r="Q233" s="42"/>
      <c r="R233" s="19"/>
      <c r="S233" s="52"/>
    </row>
    <row r="234" spans="1:19" x14ac:dyDescent="0.2">
      <c r="A234" s="59"/>
      <c r="B234" s="60"/>
      <c r="C234" s="61"/>
      <c r="D234" s="42"/>
      <c r="E234" s="42"/>
      <c r="F234" s="42"/>
      <c r="G234" s="19"/>
      <c r="H234" s="19"/>
      <c r="I234" s="4"/>
      <c r="J234" s="5"/>
      <c r="K234" s="3"/>
      <c r="L234" s="19"/>
      <c r="M234" s="19"/>
      <c r="N234" s="19"/>
      <c r="O234" s="19"/>
      <c r="P234" s="42"/>
      <c r="Q234" s="42"/>
      <c r="R234" s="19"/>
      <c r="S234" s="52"/>
    </row>
    <row r="235" spans="1:19" x14ac:dyDescent="0.2">
      <c r="A235" s="59"/>
      <c r="B235" s="60"/>
      <c r="C235" s="61"/>
      <c r="D235" s="42"/>
      <c r="E235" s="42"/>
      <c r="F235" s="42"/>
      <c r="G235" s="19"/>
      <c r="H235" s="19"/>
      <c r="I235" s="4"/>
      <c r="J235" s="5"/>
      <c r="K235" s="3"/>
      <c r="L235" s="19"/>
      <c r="M235" s="19"/>
      <c r="N235" s="19"/>
      <c r="O235" s="19"/>
      <c r="P235" s="42"/>
      <c r="Q235" s="42"/>
      <c r="R235" s="19"/>
      <c r="S235" s="52"/>
    </row>
    <row r="236" spans="1:19" x14ac:dyDescent="0.2">
      <c r="A236" s="59"/>
      <c r="B236" s="60"/>
      <c r="C236" s="61"/>
      <c r="D236" s="42"/>
      <c r="E236" s="42"/>
      <c r="F236" s="42"/>
      <c r="G236" s="19"/>
      <c r="H236" s="19"/>
      <c r="I236" s="4"/>
      <c r="J236" s="5"/>
      <c r="K236" s="3"/>
      <c r="L236" s="19"/>
      <c r="M236" s="19"/>
      <c r="N236" s="19"/>
      <c r="O236" s="19"/>
      <c r="P236" s="42"/>
      <c r="Q236" s="42"/>
      <c r="R236" s="19"/>
      <c r="S236" s="52"/>
    </row>
    <row r="237" spans="1:19" x14ac:dyDescent="0.2">
      <c r="A237" s="11"/>
      <c r="B237" s="8"/>
      <c r="C237" s="3"/>
      <c r="D237" s="19"/>
      <c r="E237" s="19"/>
      <c r="F237" s="19"/>
      <c r="G237" s="19"/>
      <c r="H237" s="19"/>
      <c r="I237" s="4"/>
      <c r="J237" s="5"/>
      <c r="K237" s="3"/>
      <c r="L237" s="19"/>
      <c r="M237" s="19"/>
      <c r="N237" s="19"/>
      <c r="O237" s="19"/>
      <c r="P237" s="42"/>
      <c r="Q237" s="42"/>
      <c r="R237" s="19"/>
      <c r="S237" s="52"/>
    </row>
    <row r="238" spans="1:19" x14ac:dyDescent="0.2">
      <c r="A238" s="11"/>
      <c r="B238" s="8"/>
      <c r="C238" s="3"/>
      <c r="D238" s="19"/>
      <c r="E238" s="19"/>
      <c r="F238" s="19"/>
      <c r="G238" s="19"/>
      <c r="H238" s="19"/>
      <c r="I238" s="4"/>
      <c r="J238" s="5"/>
      <c r="K238" s="3"/>
      <c r="L238" s="19"/>
      <c r="M238" s="19"/>
      <c r="N238" s="19"/>
      <c r="O238" s="19"/>
      <c r="P238" s="42"/>
      <c r="Q238" s="42"/>
      <c r="R238" s="19"/>
      <c r="S238" s="52"/>
    </row>
    <row r="239" spans="1:19" ht="13.5" thickBot="1" x14ac:dyDescent="0.25">
      <c r="A239" s="11"/>
      <c r="B239" s="8"/>
      <c r="C239" s="3"/>
      <c r="D239" s="19"/>
      <c r="E239" s="19"/>
      <c r="F239" s="19"/>
      <c r="G239" s="19"/>
      <c r="H239" s="19"/>
      <c r="I239" s="4"/>
      <c r="J239" s="5"/>
      <c r="K239" s="19"/>
      <c r="L239" s="19"/>
      <c r="M239" s="19"/>
      <c r="N239" s="19"/>
      <c r="O239" s="19"/>
      <c r="P239" s="42"/>
      <c r="Q239" s="42"/>
      <c r="R239" s="19"/>
      <c r="S239" s="52"/>
    </row>
    <row r="240" spans="1:19" ht="13.5" thickBot="1" x14ac:dyDescent="0.25">
      <c r="A240" s="26" t="s">
        <v>21</v>
      </c>
      <c r="B240" s="13"/>
      <c r="C240" s="14"/>
      <c r="D240" s="15"/>
      <c r="E240" s="16"/>
      <c r="F240" s="16"/>
      <c r="G240" s="15"/>
      <c r="H240" s="15"/>
      <c r="I240" s="53"/>
      <c r="J240" s="54">
        <f t="shared" ref="J240:O240" si="289">SUM(J10:J239)</f>
        <v>232.97977623456774</v>
      </c>
      <c r="K240" s="57">
        <f t="shared" si="289"/>
        <v>303.89733611111092</v>
      </c>
      <c r="L240" s="55">
        <f t="shared" si="289"/>
        <v>314.32882098765413</v>
      </c>
      <c r="M240" s="55">
        <f t="shared" si="289"/>
        <v>542.26947592592569</v>
      </c>
      <c r="N240" s="55">
        <f t="shared" si="289"/>
        <v>3390.2082999999993</v>
      </c>
      <c r="O240" s="55">
        <f t="shared" si="289"/>
        <v>1.695104149999999</v>
      </c>
      <c r="P240" s="56"/>
      <c r="Q240" s="56"/>
      <c r="R240" s="55">
        <f>SUM(R10:R239)</f>
        <v>14.029339506172853</v>
      </c>
      <c r="S240" s="55">
        <f>SUM(S10:S239)</f>
        <v>2.8058679012345711E-2</v>
      </c>
    </row>
    <row r="241" spans="1:19" x14ac:dyDescent="0.2">
      <c r="A241" s="25"/>
      <c r="B241" s="20"/>
      <c r="C241" s="21"/>
      <c r="D241" s="22"/>
      <c r="E241" s="23"/>
      <c r="F241" s="23"/>
      <c r="G241" s="22"/>
      <c r="H241" s="22"/>
      <c r="I241" s="24"/>
      <c r="J241" s="22"/>
      <c r="K241" s="22"/>
      <c r="L241" s="22"/>
      <c r="M241" s="22"/>
      <c r="N241" s="22"/>
      <c r="O241" s="22"/>
      <c r="P241" s="50"/>
      <c r="Q241" s="50"/>
      <c r="R241" s="22"/>
      <c r="S241" s="22"/>
    </row>
  </sheetData>
  <mergeCells count="10">
    <mergeCell ref="G7:I7"/>
    <mergeCell ref="H4:H5"/>
    <mergeCell ref="I4:I5"/>
    <mergeCell ref="A5:B5"/>
    <mergeCell ref="A4:B4"/>
    <mergeCell ref="C4:C6"/>
    <mergeCell ref="D4:D5"/>
    <mergeCell ref="E4:E5"/>
    <mergeCell ref="F4:F5"/>
    <mergeCell ref="G4:G5"/>
  </mergeCells>
  <pageMargins left="0.7" right="0.7" top="0.75" bottom="0.75" header="0.3" footer="0.3"/>
  <pageSetup scale="5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JMT Document" ma:contentTypeID="0x0101002D8B3C944AD78E4BB07552E752B2466200E3F59C9305005846A876118237D15073" ma:contentTypeVersion="14" ma:contentTypeDescription="JMT Document" ma:contentTypeScope="" ma:versionID="e08be7a54607515f8d158dc9ce651158">
  <xsd:schema xmlns:xsd="http://www.w3.org/2001/XMLSchema" xmlns:xs="http://www.w3.org/2001/XMLSchema" xmlns:p="http://schemas.microsoft.com/office/2006/metadata/properties" xmlns:ns2="cd422c38-7087-40c9-ba79-2bbc51769fb6" xmlns:ns4="4cc1039f-ed18-46b4-88a6-ffe471dec413" xmlns:ns5="aaa496ce-20f9-4910-955b-401cd364b440" targetNamespace="http://schemas.microsoft.com/office/2006/metadata/properties" ma:root="true" ma:fieldsID="f079ece16bad19cc4bc34ec2d3637bd3" ns2:_="" ns4:_="" ns5:_="">
    <xsd:import namespace="cd422c38-7087-40c9-ba79-2bbc51769fb6"/>
    <xsd:import namespace="4cc1039f-ed18-46b4-88a6-ffe471dec413"/>
    <xsd:import namespace="aaa496ce-20f9-4910-955b-401cd364b440"/>
    <xsd:element name="properties">
      <xsd:complexType>
        <xsd:sequence>
          <xsd:element name="documentManagement">
            <xsd:complexType>
              <xsd:all>
                <xsd:element ref="ns2:JMTProjectNumber" minOccurs="0"/>
                <xsd:element ref="ns2:JMTProjectName" minOccurs="0"/>
                <xsd:element ref="ns2:JMTClient" minOccurs="0"/>
                <xsd:element ref="ns2:JMTProjectOwner" minOccurs="0"/>
                <xsd:element ref="ns2:JMTProjectManager" minOccurs="0"/>
                <xsd:element ref="ns4:TaxCatchAll" minOccurs="0"/>
                <xsd:element ref="ns4:TaxCatchAllLabel" minOccurs="0"/>
                <xsd:element ref="ns2:m31a16f96029487c8195408a83538dc3" minOccurs="0"/>
                <xsd:element ref="ns2:m3cfeefd9eb049aeb84c203d1d691e9a" minOccurs="0"/>
                <xsd:element ref="ns2:SharedWithUsers" minOccurs="0"/>
                <xsd:element ref="ns2:SharedWithDetails" minOccurs="0"/>
                <xsd:element ref="ns5:Notes0" minOccurs="0"/>
                <xsd:element ref="ns5:MediaServiceMetadata" minOccurs="0"/>
                <xsd:element ref="ns5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422c38-7087-40c9-ba79-2bbc51769fb6" elementFormDefault="qualified">
    <xsd:import namespace="http://schemas.microsoft.com/office/2006/documentManagement/types"/>
    <xsd:import namespace="http://schemas.microsoft.com/office/infopath/2007/PartnerControls"/>
    <xsd:element name="JMTProjectNumber" ma:index="2" nillable="true" ma:displayName="Project Number" ma:description="Project Number" ma:internalName="JMTProjectNumber" ma:readOnly="false">
      <xsd:simpleType>
        <xsd:restriction base="dms:Text">
          <xsd:maxLength value="255"/>
        </xsd:restriction>
      </xsd:simpleType>
    </xsd:element>
    <xsd:element name="JMTProjectName" ma:index="3" nillable="true" ma:displayName="Project Name" ma:description="Project Name" ma:internalName="JMTProjectName" ma:readOnly="false">
      <xsd:simpleType>
        <xsd:restriction base="dms:Text">
          <xsd:maxLength value="255"/>
        </xsd:restriction>
      </xsd:simpleType>
    </xsd:element>
    <xsd:element name="JMTClient" ma:index="4" nillable="true" ma:displayName="Client" ma:description="Client" ma:internalName="JMTClient" ma:readOnly="false">
      <xsd:simpleType>
        <xsd:restriction base="dms:Text">
          <xsd:maxLength value="255"/>
        </xsd:restriction>
      </xsd:simpleType>
    </xsd:element>
    <xsd:element name="JMTProjectOwner" ma:index="5" nillable="true" ma:displayName="Project Owner" ma:description="Project Owner" ma:internalName="JMTProjectOwner" ma:readOnly="false">
      <xsd:simpleType>
        <xsd:restriction base="dms:Text">
          <xsd:maxLength value="255"/>
        </xsd:restriction>
      </xsd:simpleType>
    </xsd:element>
    <xsd:element name="JMTProjectManager" ma:index="6" nillable="true" ma:displayName="Project Manager" ma:description="Project Manager" ma:internalName="JMTProjectManager" ma:readOnly="false">
      <xsd:simpleType>
        <xsd:restriction base="dms:Text">
          <xsd:maxLength value="255"/>
        </xsd:restriction>
      </xsd:simpleType>
    </xsd:element>
    <xsd:element name="m31a16f96029487c8195408a83538dc3" ma:index="16" nillable="true" ma:taxonomy="true" ma:internalName="m31a16f96029487c8195408a83538dc3" ma:taxonomyFieldName="JMTSubDocumentType" ma:displayName="Sub Document Type" ma:readOnly="false" ma:fieldId="{631a16f9-6029-487c-8195-408a83538dc3}" ma:sspId="feccc9da-139b-4ef5-b72b-0c93bae34ff8" ma:termSetId="8ed8c9ea-7052-4c1d-a4d7-b9c10bffea6f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m3cfeefd9eb049aeb84c203d1d691e9a" ma:index="17" nillable="true" ma:taxonomy="true" ma:internalName="m3cfeefd9eb049aeb84c203d1d691e9a" ma:taxonomyFieldName="JMTDocumentType" ma:displayName="Document Type" ma:readOnly="false" ma:fieldId="{63cfeefd-9eb0-49ae-b84c-203d1d691e9a}" ma:sspId="feccc9da-139b-4ef5-b72b-0c93bae34ff8" ma:termSetId="8ed8c9ea-7052-4c1d-a4d7-b9c10bffea6f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19" nillable="true" ma:displayName="Shared With" ma:description="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c1039f-ed18-46b4-88a6-ffe471dec413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1eb1069f-1de2-4952-b91b-f840910e01b1}" ma:internalName="TaxCatchAll" ma:showField="CatchAllData" ma:web="7e986516-8b6f-479f-886c-d41a36b40e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eb1069f-1de2-4952-b91b-f840910e01b1}" ma:internalName="TaxCatchAllLabel" ma:readOnly="true" ma:showField="CatchAllDataLabel" ma:web="7e986516-8b6f-479f-886c-d41a36b40e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a496ce-20f9-4910-955b-401cd364b440" elementFormDefault="qualified">
    <xsd:import namespace="http://schemas.microsoft.com/office/2006/documentManagement/types"/>
    <xsd:import namespace="http://schemas.microsoft.com/office/infopath/2007/PartnerControls"/>
    <xsd:element name="Notes0" ma:index="21" nillable="true" ma:displayName="Notes" ma:internalName="Notes0">
      <xsd:simpleType>
        <xsd:restriction base="dms:Text"/>
      </xsd:simpleType>
    </xsd:element>
    <xsd:element name="MediaServiceMetadata" ma:index="2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3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MTProjectManager xmlns="cd422c38-7087-40c9-ba79-2bbc51769fb6" xsi:nil="true"/>
    <JMTClient xmlns="cd422c38-7087-40c9-ba79-2bbc51769fb6" xsi:nil="true"/>
    <JMTProjectOwner xmlns="cd422c38-7087-40c9-ba79-2bbc51769fb6" xsi:nil="true"/>
    <m31a16f96029487c8195408a83538dc3 xmlns="cd422c38-7087-40c9-ba79-2bbc51769fb6">
      <Terms xmlns="http://schemas.microsoft.com/office/infopath/2007/PartnerControls"/>
    </m31a16f96029487c8195408a83538dc3>
    <JMTProjectNumber xmlns="cd422c38-7087-40c9-ba79-2bbc51769fb6" xsi:nil="true"/>
    <m3cfeefd9eb049aeb84c203d1d691e9a xmlns="cd422c38-7087-40c9-ba79-2bbc51769fb6">
      <Terms xmlns="http://schemas.microsoft.com/office/infopath/2007/PartnerControls"/>
    </m3cfeefd9eb049aeb84c203d1d691e9a>
    <JMTProjectName xmlns="cd422c38-7087-40c9-ba79-2bbc51769fb6" xsi:nil="true"/>
    <TaxCatchAll xmlns="4cc1039f-ed18-46b4-88a6-ffe471dec413"/>
    <Notes0 xmlns="aaa496ce-20f9-4910-955b-401cd364b440" xsi:nil="true"/>
  </documentManagement>
</p:properties>
</file>

<file path=customXml/itemProps1.xml><?xml version="1.0" encoding="utf-8"?>
<ds:datastoreItem xmlns:ds="http://schemas.openxmlformats.org/officeDocument/2006/customXml" ds:itemID="{98CCF248-F281-443D-993A-32771EC3B6BE}"/>
</file>

<file path=customXml/itemProps2.xml><?xml version="1.0" encoding="utf-8"?>
<ds:datastoreItem xmlns:ds="http://schemas.openxmlformats.org/officeDocument/2006/customXml" ds:itemID="{5332D524-A882-47C5-8B2F-C1EC2B9E2822}"/>
</file>

<file path=customXml/itemProps3.xml><?xml version="1.0" encoding="utf-8"?>
<ds:datastoreItem xmlns:ds="http://schemas.openxmlformats.org/officeDocument/2006/customXml" ds:itemID="{24C01080-9375-49CF-845D-D9DE5B214C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POR-76</vt:lpstr>
      <vt:lpstr>'POR-76'!Print_Area</vt:lpstr>
      <vt:lpstr>'POR-76'!Print_Titles</vt:lpstr>
    </vt:vector>
  </TitlesOfParts>
  <Company>Barr &amp; Prevost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SEARCH ITEM LIST</dc:title>
  <dc:creator>Jennifer Miller</dc:creator>
  <cp:lastModifiedBy>Conley, Joshua</cp:lastModifiedBy>
  <cp:lastPrinted>2018-12-12T15:53:50Z</cp:lastPrinted>
  <dcterms:created xsi:type="dcterms:W3CDTF">2004-01-07T17:54:14Z</dcterms:created>
  <dcterms:modified xsi:type="dcterms:W3CDTF">2021-04-30T13:28:03Z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0x0101002D8B3C944AD78E4BB07552E752B2466200E3F59C9305005846A876118237D15073</vt:lpwstr>
  </property>
</Properties>
</file>