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lanning&amp;Engineering\Bridge\Bridge Hit &amp; Accident Pictures &amp; Reports\Richland\RIC-30-1642 SFN 7001517 (20241114)\"/>
    </mc:Choice>
  </mc:AlternateContent>
  <xr:revisionPtr revIDLastSave="0" documentId="13_ncr:1_{5EC44008-8DB9-4249-AE38-45B9211C6041}" xr6:coauthVersionLast="47" xr6:coauthVersionMax="47" xr10:uidLastSave="{00000000-0000-0000-0000-000000000000}"/>
  <bookViews>
    <workbookView xWindow="23880" yWindow="-2745" windowWidth="29040" windowHeight="15840" xr2:uid="{81E47ADC-4DA2-43D0-8E0E-08E5CCED9571}"/>
  </bookViews>
  <sheets>
    <sheet name="Immediate Action Estimate" sheetId="2" r:id="rId1"/>
    <sheet name="Comprehensive Repair Estimat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H14" i="2" s="1"/>
  <c r="F13" i="2"/>
  <c r="G7" i="2"/>
  <c r="G6" i="1"/>
  <c r="D9" i="1"/>
  <c r="F9" i="1" s="1"/>
  <c r="H9" i="1" s="1"/>
  <c r="F6" i="1"/>
  <c r="F12" i="2"/>
  <c r="H12" i="2" s="1"/>
  <c r="F11" i="2"/>
  <c r="H11" i="2" s="1"/>
  <c r="F10" i="2"/>
  <c r="H10" i="2" s="1"/>
  <c r="F9" i="2"/>
  <c r="H9" i="2" s="1"/>
  <c r="F8" i="2"/>
  <c r="H8" i="2" s="1"/>
  <c r="F7" i="2"/>
  <c r="G6" i="2"/>
  <c r="F6" i="2"/>
  <c r="H6" i="1" l="1"/>
  <c r="H7" i="2"/>
  <c r="H6" i="2"/>
  <c r="G21" i="1"/>
  <c r="G10" i="1"/>
  <c r="G8" i="1"/>
  <c r="F12" i="1"/>
  <c r="H12" i="1" s="1"/>
  <c r="F7" i="1"/>
  <c r="H7" i="1" s="1"/>
  <c r="F8" i="1"/>
  <c r="F10" i="1"/>
  <c r="F11" i="1"/>
  <c r="H11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F22" i="1"/>
  <c r="H22" i="1" s="1"/>
  <c r="D5" i="2" l="1"/>
  <c r="F5" i="2" s="1"/>
  <c r="H5" i="2" s="1"/>
  <c r="H21" i="1"/>
  <c r="H8" i="1"/>
  <c r="H10" i="1"/>
  <c r="D5" i="1" l="1"/>
  <c r="F5" i="1" s="1"/>
  <c r="H5" i="1" l="1"/>
  <c r="H23" i="1" s="1"/>
</calcChain>
</file>

<file path=xl/sharedStrings.xml><?xml version="1.0" encoding="utf-8"?>
<sst xmlns="http://schemas.openxmlformats.org/spreadsheetml/2006/main" count="110" uniqueCount="63">
  <si>
    <t>PROPOSED BID ITEM</t>
  </si>
  <si>
    <t>DESCRIPTION</t>
  </si>
  <si>
    <t>UNIT</t>
  </si>
  <si>
    <t>EST. UNIT COST</t>
  </si>
  <si>
    <t>EST. COST</t>
  </si>
  <si>
    <t>103E05000</t>
  </si>
  <si>
    <t>PREMIUM FOR CONTRACT PERFORMANCE BOND AND FOR PAYMENT BOND</t>
  </si>
  <si>
    <t>202E11401</t>
  </si>
  <si>
    <t>PORTIONS OF STRUCTURE REMOVED, AS PER PLAN</t>
  </si>
  <si>
    <t>CONCRETE REPAIR BY EPOXY INJECTION, AS PER PLAN</t>
  </si>
  <si>
    <t>512E10601</t>
  </si>
  <si>
    <t>513E10201</t>
  </si>
  <si>
    <t>STRUCTURAL STEEL MEMBERS, LEVEL UF, AS PER PLAN</t>
  </si>
  <si>
    <t>514E20001</t>
  </si>
  <si>
    <t>FIELD PAINTING OF DAMAGED STRUCTURAL STEEL, AS PER PLAN</t>
  </si>
  <si>
    <t>614E11000</t>
  </si>
  <si>
    <t>MAINTAINING TRAFFIC</t>
  </si>
  <si>
    <t>614E11110</t>
  </si>
  <si>
    <t>LAW ENFORCEMENT OFFICER WITH PATROL CAR FOR ASSISTANCE</t>
  </si>
  <si>
    <t>614E12420</t>
  </si>
  <si>
    <t>DETOUR SIGNING</t>
  </si>
  <si>
    <t>614E18600</t>
  </si>
  <si>
    <t>PORTABLE CHANGEABLE MESSAGE SIGN</t>
  </si>
  <si>
    <t>619E16000</t>
  </si>
  <si>
    <t>FIELD OFFICE, TYPE A</t>
  </si>
  <si>
    <t>623E10000</t>
  </si>
  <si>
    <t>CONSTRUCTION LAYOUT STAKES AND SURVEYING</t>
  </si>
  <si>
    <t>624E10000</t>
  </si>
  <si>
    <t>MOBILIZATION</t>
  </si>
  <si>
    <t>832E30000</t>
  </si>
  <si>
    <t>EROSION CONTROL</t>
  </si>
  <si>
    <t>849E10001</t>
  </si>
  <si>
    <t>DAMAGE ASSESSMENT, AS PER PLAN</t>
  </si>
  <si>
    <t>849E10500</t>
  </si>
  <si>
    <t>SURFACE PREPARATION</t>
  </si>
  <si>
    <t>849E10600</t>
  </si>
  <si>
    <t>REPAIRING DAMAGED MEMBERS BY GRINDING</t>
  </si>
  <si>
    <t>849E10700</t>
  </si>
  <si>
    <t>STRAIGHTENING DAMAGED MEMBERS</t>
  </si>
  <si>
    <t>LS</t>
  </si>
  <si>
    <t>LB</t>
  </si>
  <si>
    <t>EST. QTY</t>
  </si>
  <si>
    <t>FT</t>
  </si>
  <si>
    <t>SF</t>
  </si>
  <si>
    <t>SNMT</t>
  </si>
  <si>
    <t>MNTH</t>
  </si>
  <si>
    <t>EACH</t>
  </si>
  <si>
    <t>HOUR</t>
  </si>
  <si>
    <t>TOTAL PROJECT EST. COST =</t>
  </si>
  <si>
    <t>PLANNING-LEVEL ESTIMATE</t>
  </si>
  <si>
    <t>BASE EST. UNIT COST</t>
  </si>
  <si>
    <t>RIC-30-16.42 BRIDGE HIT, CRASH DATE 13NOV2024</t>
  </si>
  <si>
    <t>PREPARED BY JNC, 16NOV2024</t>
  </si>
  <si>
    <t>INFLATION FACTOR</t>
  </si>
  <si>
    <t>513E95020</t>
  </si>
  <si>
    <t>ITEMS, QUANTITIES AND UNIT COSTS BASED ON FIELD DATA AND HISTORICAL BID DATA</t>
  </si>
  <si>
    <t>513E90000</t>
  </si>
  <si>
    <t>STRUCTURAL STEEL, MISC.: INSTALLATION OF TEMPORARY CROSSFRAME STRUTS</t>
  </si>
  <si>
    <t>IMMEDIATE ACTION ESTIMATE</t>
  </si>
  <si>
    <r>
      <t xml:space="preserve">PID: </t>
    </r>
    <r>
      <rPr>
        <b/>
        <sz val="10"/>
        <color rgb="FFFF0000"/>
        <rFont val="Calibri"/>
        <family val="2"/>
        <scheme val="minor"/>
      </rPr>
      <t>xxxxxx</t>
    </r>
  </si>
  <si>
    <t>COMPREHENSIVE REPAIR ESTIMATE</t>
  </si>
  <si>
    <t>MISC. &amp; CONTINGENCIES</t>
  </si>
  <si>
    <t>STRUCTURAL STEEL, MISC.: REPAIR OF DAMAGED MAIN MATERIAL BY WELDING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</si>
</sst>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4" fontId="6" fillId="0" borderId="1" xfId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1" fontId="6" fillId="0" borderId="1" xfId="0" applyNumberFormat="1" applyFont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5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5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7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EC076-4D77-4EE9-B2F3-4FCCB028F531}">
  <dimension ref="A1:H15"/>
  <sheetViews>
    <sheetView tabSelected="1" workbookViewId="0">
      <selection activeCell="H19" sqref="H19"/>
    </sheetView>
  </sheetViews>
  <sheetFormatPr defaultRowHeight="12.75" x14ac:dyDescent="0.2"/>
  <cols>
    <col min="1" max="1" width="17" style="2" bestFit="1" customWidth="1"/>
    <col min="2" max="2" width="48.5703125" style="3" customWidth="1"/>
    <col min="3" max="3" width="5.7109375" style="4" bestFit="1" customWidth="1"/>
    <col min="4" max="4" width="12.42578125" style="4" bestFit="1" customWidth="1"/>
    <col min="5" max="5" width="9.42578125" style="4" bestFit="1" customWidth="1"/>
    <col min="6" max="6" width="12.5703125" style="4" bestFit="1" customWidth="1"/>
    <col min="7" max="7" width="7.42578125" style="4" bestFit="1" customWidth="1"/>
    <col min="8" max="8" width="13.7109375" style="4" customWidth="1"/>
    <col min="9" max="16384" width="9.140625" style="1"/>
  </cols>
  <sheetData>
    <row r="1" spans="1:8" ht="15.75" x14ac:dyDescent="0.25">
      <c r="A1" s="24" t="s">
        <v>58</v>
      </c>
      <c r="B1" s="24"/>
      <c r="C1" s="24"/>
      <c r="D1" s="24"/>
      <c r="E1" s="24"/>
      <c r="F1" s="24"/>
      <c r="G1" s="24"/>
      <c r="H1" s="24"/>
    </row>
    <row r="2" spans="1:8" x14ac:dyDescent="0.2">
      <c r="A2" s="18" t="s">
        <v>59</v>
      </c>
      <c r="B2" s="19" t="s">
        <v>49</v>
      </c>
      <c r="C2" s="20" t="s">
        <v>51</v>
      </c>
      <c r="D2" s="20"/>
      <c r="E2" s="20"/>
      <c r="F2" s="20"/>
      <c r="G2" s="20"/>
      <c r="H2" s="20"/>
    </row>
    <row r="3" spans="1:8" ht="12.75" customHeight="1" x14ac:dyDescent="0.2">
      <c r="A3" s="21" t="s">
        <v>55</v>
      </c>
      <c r="B3" s="21"/>
      <c r="C3" s="21"/>
      <c r="D3" s="21"/>
      <c r="E3" s="21"/>
      <c r="F3" s="22" t="s">
        <v>52</v>
      </c>
      <c r="G3" s="22"/>
      <c r="H3" s="22"/>
    </row>
    <row r="4" spans="1:8" s="5" customFormat="1" ht="24" customHeight="1" x14ac:dyDescent="0.2">
      <c r="A4" s="9" t="s">
        <v>0</v>
      </c>
      <c r="B4" s="10" t="s">
        <v>1</v>
      </c>
      <c r="C4" s="11" t="s">
        <v>2</v>
      </c>
      <c r="D4" s="11" t="s">
        <v>50</v>
      </c>
      <c r="E4" s="11" t="s">
        <v>53</v>
      </c>
      <c r="F4" s="11" t="s">
        <v>3</v>
      </c>
      <c r="G4" s="11" t="s">
        <v>41</v>
      </c>
      <c r="H4" s="11" t="s">
        <v>4</v>
      </c>
    </row>
    <row r="5" spans="1:8" s="6" customFormat="1" ht="25.5" x14ac:dyDescent="0.25">
      <c r="A5" s="12" t="s">
        <v>5</v>
      </c>
      <c r="B5" s="13" t="s">
        <v>6</v>
      </c>
      <c r="C5" s="12" t="s">
        <v>39</v>
      </c>
      <c r="D5" s="14">
        <f>0.1*SUM(H6:H12)</f>
        <v>3604.9298284754132</v>
      </c>
      <c r="E5" s="12">
        <v>1</v>
      </c>
      <c r="F5" s="14">
        <f>D5*E5</f>
        <v>3604.9298284754132</v>
      </c>
      <c r="G5" s="12">
        <v>1</v>
      </c>
      <c r="H5" s="14">
        <f>F5*G5</f>
        <v>3604.9298284754132</v>
      </c>
    </row>
    <row r="6" spans="1:8" s="6" customFormat="1" ht="21.95" customHeight="1" x14ac:dyDescent="0.25">
      <c r="A6" s="16" t="s">
        <v>7</v>
      </c>
      <c r="B6" s="13" t="s">
        <v>8</v>
      </c>
      <c r="C6" s="12" t="s">
        <v>40</v>
      </c>
      <c r="D6" s="14">
        <v>2.5</v>
      </c>
      <c r="E6" s="12">
        <v>1</v>
      </c>
      <c r="F6" s="14">
        <f t="shared" ref="F6:F13" si="0">D6*E6</f>
        <v>2.5</v>
      </c>
      <c r="G6" s="15">
        <f>6.1*((8.5+2*(8.5^2+3^2)^0.5)*1+8.5*6)</f>
        <v>472.91931390165166</v>
      </c>
      <c r="H6" s="14">
        <f t="shared" ref="H6:H13" si="1">F6*G6</f>
        <v>1182.2982847541291</v>
      </c>
    </row>
    <row r="7" spans="1:8" s="6" customFormat="1" ht="25.5" x14ac:dyDescent="0.25">
      <c r="A7" s="16" t="s">
        <v>56</v>
      </c>
      <c r="B7" s="13" t="s">
        <v>57</v>
      </c>
      <c r="C7" s="12" t="s">
        <v>40</v>
      </c>
      <c r="D7" s="14">
        <v>26</v>
      </c>
      <c r="E7" s="12">
        <v>1</v>
      </c>
      <c r="F7" s="14">
        <f t="shared" si="0"/>
        <v>26</v>
      </c>
      <c r="G7" s="15">
        <f>9.8*(10.5*5)</f>
        <v>514.5</v>
      </c>
      <c r="H7" s="14">
        <f t="shared" si="1"/>
        <v>13377</v>
      </c>
    </row>
    <row r="8" spans="1:8" s="6" customFormat="1" ht="21.95" customHeight="1" x14ac:dyDescent="0.25">
      <c r="A8" s="12" t="s">
        <v>15</v>
      </c>
      <c r="B8" s="13" t="s">
        <v>16</v>
      </c>
      <c r="C8" s="12" t="s">
        <v>39</v>
      </c>
      <c r="D8" s="14">
        <v>15000</v>
      </c>
      <c r="E8" s="12">
        <v>1</v>
      </c>
      <c r="F8" s="14">
        <f t="shared" si="0"/>
        <v>15000</v>
      </c>
      <c r="G8" s="12">
        <v>1</v>
      </c>
      <c r="H8" s="14">
        <f t="shared" si="1"/>
        <v>15000</v>
      </c>
    </row>
    <row r="9" spans="1:8" s="6" customFormat="1" ht="25.5" x14ac:dyDescent="0.25">
      <c r="A9" s="16" t="s">
        <v>17</v>
      </c>
      <c r="B9" s="13" t="s">
        <v>18</v>
      </c>
      <c r="C9" s="12" t="s">
        <v>47</v>
      </c>
      <c r="D9" s="14">
        <v>76</v>
      </c>
      <c r="E9" s="12">
        <v>1</v>
      </c>
      <c r="F9" s="14">
        <f t="shared" si="0"/>
        <v>76</v>
      </c>
      <c r="G9" s="12">
        <v>40</v>
      </c>
      <c r="H9" s="14">
        <f t="shared" si="1"/>
        <v>3040</v>
      </c>
    </row>
    <row r="10" spans="1:8" s="6" customFormat="1" ht="21.95" customHeight="1" x14ac:dyDescent="0.25">
      <c r="A10" s="16" t="s">
        <v>21</v>
      </c>
      <c r="B10" s="13" t="s">
        <v>22</v>
      </c>
      <c r="C10" s="12" t="s">
        <v>44</v>
      </c>
      <c r="D10" s="14">
        <v>1200</v>
      </c>
      <c r="E10" s="12">
        <v>1</v>
      </c>
      <c r="F10" s="14">
        <f t="shared" si="0"/>
        <v>1200</v>
      </c>
      <c r="G10" s="12">
        <v>1</v>
      </c>
      <c r="H10" s="14">
        <f t="shared" si="1"/>
        <v>1200</v>
      </c>
    </row>
    <row r="11" spans="1:8" s="6" customFormat="1" ht="21.95" customHeight="1" x14ac:dyDescent="0.25">
      <c r="A11" s="12" t="s">
        <v>27</v>
      </c>
      <c r="B11" s="13" t="s">
        <v>28</v>
      </c>
      <c r="C11" s="12" t="s">
        <v>39</v>
      </c>
      <c r="D11" s="14">
        <v>2000</v>
      </c>
      <c r="E11" s="12">
        <v>1</v>
      </c>
      <c r="F11" s="14">
        <f t="shared" si="0"/>
        <v>2000</v>
      </c>
      <c r="G11" s="12">
        <v>1</v>
      </c>
      <c r="H11" s="14">
        <f t="shared" si="1"/>
        <v>2000</v>
      </c>
    </row>
    <row r="12" spans="1:8" s="6" customFormat="1" ht="21.95" customHeight="1" x14ac:dyDescent="0.25">
      <c r="A12" s="12" t="s">
        <v>29</v>
      </c>
      <c r="B12" s="13" t="s">
        <v>30</v>
      </c>
      <c r="C12" s="12" t="s">
        <v>46</v>
      </c>
      <c r="D12" s="14">
        <v>1</v>
      </c>
      <c r="E12" s="12">
        <v>1</v>
      </c>
      <c r="F12" s="14">
        <f t="shared" si="0"/>
        <v>1</v>
      </c>
      <c r="G12" s="12">
        <v>250</v>
      </c>
      <c r="H12" s="14">
        <f t="shared" si="1"/>
        <v>250</v>
      </c>
    </row>
    <row r="13" spans="1:8" s="6" customFormat="1" ht="21.95" customHeight="1" x14ac:dyDescent="0.25">
      <c r="A13" s="12"/>
      <c r="B13" s="13" t="s">
        <v>61</v>
      </c>
      <c r="C13" s="12" t="s">
        <v>39</v>
      </c>
      <c r="D13" s="14">
        <v>10000</v>
      </c>
      <c r="E13" s="12">
        <v>1</v>
      </c>
      <c r="F13" s="14">
        <f t="shared" si="0"/>
        <v>10000</v>
      </c>
      <c r="G13" s="12">
        <v>1</v>
      </c>
      <c r="H13" s="14">
        <f t="shared" si="1"/>
        <v>10000</v>
      </c>
    </row>
    <row r="14" spans="1:8" x14ac:dyDescent="0.2">
      <c r="A14" s="23" t="s">
        <v>48</v>
      </c>
      <c r="B14" s="23"/>
      <c r="C14" s="23"/>
      <c r="D14" s="23"/>
      <c r="E14" s="23"/>
      <c r="F14" s="23"/>
      <c r="G14" s="23"/>
      <c r="H14" s="17">
        <f>SUM(H5:H13)</f>
        <v>49654.228113229547</v>
      </c>
    </row>
    <row r="15" spans="1:8" x14ac:dyDescent="0.2">
      <c r="A15" s="7"/>
      <c r="B15" s="7"/>
      <c r="C15" s="8"/>
      <c r="D15" s="8"/>
      <c r="E15" s="8"/>
      <c r="F15" s="8"/>
      <c r="G15" s="8"/>
      <c r="H15" s="8"/>
    </row>
  </sheetData>
  <mergeCells count="5">
    <mergeCell ref="C2:H2"/>
    <mergeCell ref="A3:E3"/>
    <mergeCell ref="F3:H3"/>
    <mergeCell ref="A14:G14"/>
    <mergeCell ref="A1:H1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B0A4E-CF76-4DDF-913B-2094712E6576}">
  <dimension ref="A1:H24"/>
  <sheetViews>
    <sheetView workbookViewId="0">
      <selection activeCell="L12" sqref="L12"/>
    </sheetView>
  </sheetViews>
  <sheetFormatPr defaultRowHeight="12.75" x14ac:dyDescent="0.2"/>
  <cols>
    <col min="1" max="1" width="17" style="2" bestFit="1" customWidth="1"/>
    <col min="2" max="2" width="48.5703125" style="3" customWidth="1"/>
    <col min="3" max="3" width="5.7109375" style="4" bestFit="1" customWidth="1"/>
    <col min="4" max="4" width="12.42578125" style="4" bestFit="1" customWidth="1"/>
    <col min="5" max="5" width="9.42578125" style="4" bestFit="1" customWidth="1"/>
    <col min="6" max="6" width="12.5703125" style="4" bestFit="1" customWidth="1"/>
    <col min="7" max="7" width="7.42578125" style="4" bestFit="1" customWidth="1"/>
    <col min="8" max="8" width="13.7109375" style="4" customWidth="1"/>
    <col min="9" max="16384" width="9.140625" style="1"/>
  </cols>
  <sheetData>
    <row r="1" spans="1:8" ht="15.75" x14ac:dyDescent="0.25">
      <c r="A1" s="24" t="s">
        <v>60</v>
      </c>
      <c r="B1" s="24"/>
      <c r="C1" s="24"/>
      <c r="D1" s="24"/>
      <c r="E1" s="24"/>
      <c r="F1" s="24"/>
      <c r="G1" s="24"/>
      <c r="H1" s="24"/>
    </row>
    <row r="2" spans="1:8" x14ac:dyDescent="0.2">
      <c r="A2" s="18" t="s">
        <v>59</v>
      </c>
      <c r="B2" s="19" t="s">
        <v>49</v>
      </c>
      <c r="C2" s="20" t="s">
        <v>51</v>
      </c>
      <c r="D2" s="20"/>
      <c r="E2" s="20"/>
      <c r="F2" s="20"/>
      <c r="G2" s="20"/>
      <c r="H2" s="20"/>
    </row>
    <row r="3" spans="1:8" ht="12.75" customHeight="1" x14ac:dyDescent="0.2">
      <c r="A3" s="21" t="s">
        <v>55</v>
      </c>
      <c r="B3" s="21"/>
      <c r="C3" s="21"/>
      <c r="D3" s="21"/>
      <c r="E3" s="21"/>
      <c r="F3" s="22" t="s">
        <v>52</v>
      </c>
      <c r="G3" s="22"/>
      <c r="H3" s="22"/>
    </row>
    <row r="4" spans="1:8" s="5" customFormat="1" ht="24" customHeight="1" x14ac:dyDescent="0.2">
      <c r="A4" s="9" t="s">
        <v>0</v>
      </c>
      <c r="B4" s="10" t="s">
        <v>1</v>
      </c>
      <c r="C4" s="11" t="s">
        <v>2</v>
      </c>
      <c r="D4" s="11" t="s">
        <v>50</v>
      </c>
      <c r="E4" s="11" t="s">
        <v>53</v>
      </c>
      <c r="F4" s="11" t="s">
        <v>3</v>
      </c>
      <c r="G4" s="11" t="s">
        <v>41</v>
      </c>
      <c r="H4" s="11" t="s">
        <v>4</v>
      </c>
    </row>
    <row r="5" spans="1:8" s="6" customFormat="1" ht="25.5" x14ac:dyDescent="0.25">
      <c r="A5" s="12" t="s">
        <v>5</v>
      </c>
      <c r="B5" s="13" t="s">
        <v>6</v>
      </c>
      <c r="C5" s="12" t="s">
        <v>39</v>
      </c>
      <c r="D5" s="14">
        <f>0.1*SUM(H6:H22)</f>
        <v>32234.701405853324</v>
      </c>
      <c r="E5" s="12">
        <v>1</v>
      </c>
      <c r="F5" s="14">
        <f>D5*E5</f>
        <v>32234.701405853324</v>
      </c>
      <c r="G5" s="12">
        <v>1</v>
      </c>
      <c r="H5" s="14">
        <f>F5*G5</f>
        <v>32234.701405853324</v>
      </c>
    </row>
    <row r="6" spans="1:8" s="6" customFormat="1" ht="21.95" customHeight="1" x14ac:dyDescent="0.25">
      <c r="A6" s="16" t="s">
        <v>7</v>
      </c>
      <c r="B6" s="13" t="s">
        <v>8</v>
      </c>
      <c r="C6" s="12" t="s">
        <v>40</v>
      </c>
      <c r="D6" s="14">
        <v>5</v>
      </c>
      <c r="E6" s="12">
        <v>1.29</v>
      </c>
      <c r="F6" s="14">
        <f t="shared" ref="F6" si="0">D6*E6</f>
        <v>6.45</v>
      </c>
      <c r="G6" s="15">
        <f>6.1*3*6+9.8*(10.5*5)</f>
        <v>624.29999999999995</v>
      </c>
      <c r="H6" s="14">
        <f t="shared" ref="H6" si="1">F6*G6</f>
        <v>4026.7349999999997</v>
      </c>
    </row>
    <row r="7" spans="1:8" s="6" customFormat="1" ht="21.95" customHeight="1" x14ac:dyDescent="0.25">
      <c r="A7" s="16" t="s">
        <v>10</v>
      </c>
      <c r="B7" s="13" t="s">
        <v>9</v>
      </c>
      <c r="C7" s="12" t="s">
        <v>42</v>
      </c>
      <c r="D7" s="14">
        <v>200</v>
      </c>
      <c r="E7" s="12">
        <v>1.29</v>
      </c>
      <c r="F7" s="14">
        <f t="shared" ref="F7:F22" si="2">D7*E7</f>
        <v>258</v>
      </c>
      <c r="G7" s="12">
        <v>89</v>
      </c>
      <c r="H7" s="14">
        <f t="shared" ref="H7:H22" si="3">F7*G7</f>
        <v>22962</v>
      </c>
    </row>
    <row r="8" spans="1:8" s="6" customFormat="1" x14ac:dyDescent="0.25">
      <c r="A8" s="16" t="s">
        <v>11</v>
      </c>
      <c r="B8" s="13" t="s">
        <v>12</v>
      </c>
      <c r="C8" s="12" t="s">
        <v>40</v>
      </c>
      <c r="D8" s="14">
        <v>18</v>
      </c>
      <c r="E8" s="12">
        <v>1.29</v>
      </c>
      <c r="F8" s="14">
        <f t="shared" si="2"/>
        <v>23.22</v>
      </c>
      <c r="G8" s="15">
        <f>6.1*((8.5+2*(8.5^2+3^2)^0.5)*6)</f>
        <v>970.91588340990995</v>
      </c>
      <c r="H8" s="14">
        <f t="shared" si="3"/>
        <v>22544.666812778109</v>
      </c>
    </row>
    <row r="9" spans="1:8" s="6" customFormat="1" ht="25.5" x14ac:dyDescent="0.25">
      <c r="A9" s="16" t="s">
        <v>54</v>
      </c>
      <c r="B9" s="13" t="s">
        <v>62</v>
      </c>
      <c r="C9" s="12" t="s">
        <v>39</v>
      </c>
      <c r="D9" s="14">
        <f>5*1500</f>
        <v>7500</v>
      </c>
      <c r="E9" s="12">
        <v>1.29</v>
      </c>
      <c r="F9" s="14">
        <f t="shared" ref="F9" si="4">D9*E9</f>
        <v>9675</v>
      </c>
      <c r="G9" s="15">
        <v>1</v>
      </c>
      <c r="H9" s="14">
        <f t="shared" ref="H9" si="5">F9*G9</f>
        <v>9675</v>
      </c>
    </row>
    <row r="10" spans="1:8" s="6" customFormat="1" ht="21.95" customHeight="1" x14ac:dyDescent="0.25">
      <c r="A10" s="16" t="s">
        <v>13</v>
      </c>
      <c r="B10" s="13" t="s">
        <v>14</v>
      </c>
      <c r="C10" s="12" t="s">
        <v>43</v>
      </c>
      <c r="D10" s="14">
        <v>77</v>
      </c>
      <c r="E10" s="12">
        <v>1.29</v>
      </c>
      <c r="F10" s="14">
        <f t="shared" si="2"/>
        <v>99.33</v>
      </c>
      <c r="G10" s="15">
        <f>((8.5+2*(8.5^2+3^2)^0.5)*6)+(80*(3+3+1+1))</f>
        <v>799.16653826391962</v>
      </c>
      <c r="H10" s="14">
        <f t="shared" si="3"/>
        <v>79381.21224575513</v>
      </c>
    </row>
    <row r="11" spans="1:8" s="6" customFormat="1" x14ac:dyDescent="0.25">
      <c r="A11" s="12" t="s">
        <v>15</v>
      </c>
      <c r="B11" s="13" t="s">
        <v>16</v>
      </c>
      <c r="C11" s="12" t="s">
        <v>39</v>
      </c>
      <c r="D11" s="14">
        <v>40000</v>
      </c>
      <c r="E11" s="12">
        <v>1.29</v>
      </c>
      <c r="F11" s="14">
        <f t="shared" si="2"/>
        <v>51600</v>
      </c>
      <c r="G11" s="12">
        <v>1</v>
      </c>
      <c r="H11" s="14">
        <f t="shared" si="3"/>
        <v>51600</v>
      </c>
    </row>
    <row r="12" spans="1:8" s="6" customFormat="1" ht="25.5" x14ac:dyDescent="0.25">
      <c r="A12" s="16" t="s">
        <v>17</v>
      </c>
      <c r="B12" s="13" t="s">
        <v>18</v>
      </c>
      <c r="C12" s="12" t="s">
        <v>47</v>
      </c>
      <c r="D12" s="14">
        <v>76</v>
      </c>
      <c r="E12" s="12">
        <v>1.29</v>
      </c>
      <c r="F12" s="14">
        <f t="shared" si="2"/>
        <v>98.04</v>
      </c>
      <c r="G12" s="12">
        <v>60</v>
      </c>
      <c r="H12" s="14">
        <f t="shared" si="3"/>
        <v>5882.4000000000005</v>
      </c>
    </row>
    <row r="13" spans="1:8" s="6" customFormat="1" ht="21.95" customHeight="1" x14ac:dyDescent="0.25">
      <c r="A13" s="16" t="s">
        <v>19</v>
      </c>
      <c r="B13" s="13" t="s">
        <v>20</v>
      </c>
      <c r="C13" s="12" t="s">
        <v>39</v>
      </c>
      <c r="D13" s="14">
        <v>10000</v>
      </c>
      <c r="E13" s="12">
        <v>1.29</v>
      </c>
      <c r="F13" s="14">
        <f t="shared" si="2"/>
        <v>12900</v>
      </c>
      <c r="G13" s="12">
        <v>1</v>
      </c>
      <c r="H13" s="14">
        <f t="shared" si="3"/>
        <v>12900</v>
      </c>
    </row>
    <row r="14" spans="1:8" s="6" customFormat="1" ht="21.95" customHeight="1" x14ac:dyDescent="0.25">
      <c r="A14" s="16" t="s">
        <v>21</v>
      </c>
      <c r="B14" s="13" t="s">
        <v>22</v>
      </c>
      <c r="C14" s="12" t="s">
        <v>44</v>
      </c>
      <c r="D14" s="14">
        <v>1200</v>
      </c>
      <c r="E14" s="12">
        <v>1.29</v>
      </c>
      <c r="F14" s="14">
        <f t="shared" si="2"/>
        <v>1548</v>
      </c>
      <c r="G14" s="12">
        <v>2</v>
      </c>
      <c r="H14" s="14">
        <f t="shared" si="3"/>
        <v>3096</v>
      </c>
    </row>
    <row r="15" spans="1:8" s="6" customFormat="1" ht="21.95" customHeight="1" x14ac:dyDescent="0.25">
      <c r="A15" s="16" t="s">
        <v>23</v>
      </c>
      <c r="B15" s="13" t="s">
        <v>24</v>
      </c>
      <c r="C15" s="12" t="s">
        <v>45</v>
      </c>
      <c r="D15" s="14">
        <v>1500</v>
      </c>
      <c r="E15" s="12">
        <v>1.29</v>
      </c>
      <c r="F15" s="14">
        <f t="shared" si="2"/>
        <v>1935</v>
      </c>
      <c r="G15" s="12">
        <v>1</v>
      </c>
      <c r="H15" s="14">
        <f t="shared" si="3"/>
        <v>1935</v>
      </c>
    </row>
    <row r="16" spans="1:8" s="6" customFormat="1" ht="21.95" customHeight="1" x14ac:dyDescent="0.25">
      <c r="A16" s="16" t="s">
        <v>25</v>
      </c>
      <c r="B16" s="13" t="s">
        <v>26</v>
      </c>
      <c r="C16" s="12" t="s">
        <v>39</v>
      </c>
      <c r="D16" s="14">
        <v>5000</v>
      </c>
      <c r="E16" s="12">
        <v>1.29</v>
      </c>
      <c r="F16" s="14">
        <f t="shared" si="2"/>
        <v>6450</v>
      </c>
      <c r="G16" s="12">
        <v>1</v>
      </c>
      <c r="H16" s="14">
        <f t="shared" si="3"/>
        <v>6450</v>
      </c>
    </row>
    <row r="17" spans="1:8" s="6" customFormat="1" ht="21.95" customHeight="1" x14ac:dyDescent="0.25">
      <c r="A17" s="12" t="s">
        <v>27</v>
      </c>
      <c r="B17" s="13" t="s">
        <v>28</v>
      </c>
      <c r="C17" s="12" t="s">
        <v>39</v>
      </c>
      <c r="D17" s="14">
        <v>8000</v>
      </c>
      <c r="E17" s="12">
        <v>1.29</v>
      </c>
      <c r="F17" s="14">
        <f t="shared" si="2"/>
        <v>10320</v>
      </c>
      <c r="G17" s="12">
        <v>1</v>
      </c>
      <c r="H17" s="14">
        <f t="shared" si="3"/>
        <v>10320</v>
      </c>
    </row>
    <row r="18" spans="1:8" s="6" customFormat="1" ht="21.95" customHeight="1" x14ac:dyDescent="0.25">
      <c r="A18" s="12" t="s">
        <v>29</v>
      </c>
      <c r="B18" s="13" t="s">
        <v>30</v>
      </c>
      <c r="C18" s="12" t="s">
        <v>46</v>
      </c>
      <c r="D18" s="14">
        <v>1</v>
      </c>
      <c r="E18" s="12">
        <v>1</v>
      </c>
      <c r="F18" s="14">
        <f t="shared" si="2"/>
        <v>1</v>
      </c>
      <c r="G18" s="12">
        <v>500</v>
      </c>
      <c r="H18" s="14">
        <f t="shared" si="3"/>
        <v>500</v>
      </c>
    </row>
    <row r="19" spans="1:8" s="6" customFormat="1" ht="21.95" customHeight="1" x14ac:dyDescent="0.25">
      <c r="A19" s="16" t="s">
        <v>31</v>
      </c>
      <c r="B19" s="13" t="s">
        <v>32</v>
      </c>
      <c r="C19" s="12" t="s">
        <v>39</v>
      </c>
      <c r="D19" s="14">
        <v>5000</v>
      </c>
      <c r="E19" s="12">
        <v>1.29</v>
      </c>
      <c r="F19" s="14">
        <f t="shared" si="2"/>
        <v>6450</v>
      </c>
      <c r="G19" s="12">
        <v>1</v>
      </c>
      <c r="H19" s="14">
        <f t="shared" si="3"/>
        <v>6450</v>
      </c>
    </row>
    <row r="20" spans="1:8" s="6" customFormat="1" ht="21.95" customHeight="1" x14ac:dyDescent="0.25">
      <c r="A20" s="16" t="s">
        <v>33</v>
      </c>
      <c r="B20" s="13" t="s">
        <v>34</v>
      </c>
      <c r="C20" s="12" t="s">
        <v>39</v>
      </c>
      <c r="D20" s="14">
        <v>12000</v>
      </c>
      <c r="E20" s="12">
        <v>1.29</v>
      </c>
      <c r="F20" s="14">
        <f t="shared" si="2"/>
        <v>15480</v>
      </c>
      <c r="G20" s="12">
        <v>1</v>
      </c>
      <c r="H20" s="14">
        <f t="shared" si="3"/>
        <v>15480</v>
      </c>
    </row>
    <row r="21" spans="1:8" s="6" customFormat="1" ht="21.95" customHeight="1" x14ac:dyDescent="0.25">
      <c r="A21" s="16" t="s">
        <v>35</v>
      </c>
      <c r="B21" s="13" t="s">
        <v>36</v>
      </c>
      <c r="C21" s="12" t="s">
        <v>47</v>
      </c>
      <c r="D21" s="14">
        <v>450</v>
      </c>
      <c r="E21" s="12">
        <v>1.29</v>
      </c>
      <c r="F21" s="14">
        <f t="shared" si="2"/>
        <v>580.5</v>
      </c>
      <c r="G21" s="12">
        <f>80*0.1</f>
        <v>8</v>
      </c>
      <c r="H21" s="14">
        <f t="shared" si="3"/>
        <v>4644</v>
      </c>
    </row>
    <row r="22" spans="1:8" x14ac:dyDescent="0.2">
      <c r="A22" s="16" t="s">
        <v>37</v>
      </c>
      <c r="B22" s="13" t="s">
        <v>38</v>
      </c>
      <c r="C22" s="12" t="s">
        <v>39</v>
      </c>
      <c r="D22" s="14">
        <v>50000</v>
      </c>
      <c r="E22" s="12">
        <v>1.29</v>
      </c>
      <c r="F22" s="14">
        <f t="shared" si="2"/>
        <v>64500</v>
      </c>
      <c r="G22" s="12">
        <v>1</v>
      </c>
      <c r="H22" s="14">
        <f t="shared" si="3"/>
        <v>64500</v>
      </c>
    </row>
    <row r="23" spans="1:8" x14ac:dyDescent="0.2">
      <c r="A23" s="23" t="s">
        <v>48</v>
      </c>
      <c r="B23" s="23"/>
      <c r="C23" s="23"/>
      <c r="D23" s="23"/>
      <c r="E23" s="23"/>
      <c r="F23" s="23"/>
      <c r="G23" s="23"/>
      <c r="H23" s="17">
        <f>SUM(H5:H22)</f>
        <v>354581.71546438657</v>
      </c>
    </row>
    <row r="24" spans="1:8" x14ac:dyDescent="0.2">
      <c r="A24" s="7"/>
      <c r="B24" s="7"/>
      <c r="C24" s="8"/>
      <c r="D24" s="8"/>
      <c r="E24" s="8"/>
      <c r="F24" s="8"/>
      <c r="G24" s="8"/>
      <c r="H24" s="8"/>
    </row>
  </sheetData>
  <mergeCells count="5">
    <mergeCell ref="A23:G23"/>
    <mergeCell ref="C2:H2"/>
    <mergeCell ref="F3:H3"/>
    <mergeCell ref="A3:E3"/>
    <mergeCell ref="A1:H1"/>
  </mergeCells>
  <phoneticPr fontId="3" type="noConversion"/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Immediate Action Estimate</vt:lpstr>
      <vt:lpstr>Comprehensive Repair Estimate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Clark</dc:creator>
  <cp:lastModifiedBy>Clark, Joseph</cp:lastModifiedBy>
  <cp:lastPrinted>2023-05-15T19:47:05Z</cp:lastPrinted>
  <dcterms:created xsi:type="dcterms:W3CDTF">2023-04-28T13:30:54Z</dcterms:created>
  <dcterms:modified xsi:type="dcterms:W3CDTF">2024-11-18T22:14:55Z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