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dir\jacobs-us-va-pw-02\dms72159\"/>
    </mc:Choice>
  </mc:AlternateContent>
  <xr:revisionPtr revIDLastSave="0" documentId="13_ncr:1_{612BA755-EEE9-4CB2-8910-7399843BC6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  <sheet name="Seed Mulching Calcs ROS 23" sheetId="2" r:id="rId2"/>
  </sheets>
  <externalReferences>
    <externalReference r:id="rId3"/>
  </externalReferences>
  <definedNames>
    <definedName name="ITEM">[1]QryItemAddIn!$A:$A</definedName>
    <definedName name="_xlnm.Print_Area" localSheetId="1">'Seed Mulching Calcs ROS 23'!$A$1:$F$53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41" i="2" s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K23" i="1"/>
  <c r="K84" i="1" s="1"/>
  <c r="L23" i="1"/>
  <c r="L84" i="1" s="1"/>
  <c r="M23" i="1"/>
  <c r="M84" i="1" s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B15" i="2" l="1"/>
  <c r="B32" i="2"/>
  <c r="C23" i="2"/>
  <c r="D49" i="2" s="1"/>
  <c r="C41" i="2"/>
  <c r="D53" i="2" s="1"/>
  <c r="C15" i="2"/>
  <c r="C32" i="2"/>
  <c r="D51" i="2" s="1"/>
  <c r="B19" i="2"/>
  <c r="C19" i="2"/>
  <c r="D48" i="2" s="1"/>
  <c r="B23" i="2"/>
  <c r="D7" i="1"/>
  <c r="B37" i="2" l="1"/>
  <c r="C28" i="2"/>
  <c r="D50" i="2" s="1"/>
  <c r="B28" i="2"/>
  <c r="D47" i="2"/>
  <c r="C11" i="2"/>
  <c r="D46" i="2" s="1"/>
  <c r="B11" i="2"/>
  <c r="C37" i="2"/>
  <c r="D52" i="2" s="1"/>
</calcChain>
</file>

<file path=xl/sharedStrings.xml><?xml version="1.0" encoding="utf-8"?>
<sst xmlns="http://schemas.openxmlformats.org/spreadsheetml/2006/main" count="74" uniqueCount="72">
  <si>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</si>
  <si>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</si>
  <si>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</si>
  <si>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</si>
  <si>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</si>
  <si>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</si>
  <si>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</si>
  <si>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</si>
  <si>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</si>
  <si>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</si>
  <si>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</si>
  <si>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</si>
  <si>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</si>
  <si>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</si>
  <si>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</si>
  <si>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</si>
  <si>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</si>
  <si>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</si>
  <si>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</si>
  <si>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</si>
  <si>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</si>
  <si>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</si>
  <si>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</si>
  <si>
    <t>203E10000</t>
  </si>
  <si>
    <t>203E20000</t>
  </si>
  <si>
    <t>659E10000</t>
  </si>
  <si>
    <t>U.S. 23</t>
  </si>
  <si>
    <t>DATE:</t>
  </si>
  <si>
    <t>BY:</t>
  </si>
  <si>
    <t>TES</t>
  </si>
  <si>
    <t>CHECKED:</t>
  </si>
  <si>
    <t>SEEDING &amp; MULCHING CALCULATIONS</t>
  </si>
  <si>
    <t xml:space="preserve">659, SEEDING AND MULCHING = </t>
  </si>
  <si>
    <t>659, SOIL ANALYSIS TEST</t>
  </si>
  <si>
    <t>1 TEST PER 10000 CU YD TOPSOIL</t>
  </si>
  <si>
    <t>659, TOPSOIL</t>
  </si>
  <si>
    <t>111 CU YD PER 1000 SQ YD OF PERMANENT SEEDED AREA</t>
  </si>
  <si>
    <t>659, REPAIR SEEDING AND MULCHING</t>
  </si>
  <si>
    <t>5% OF PERMANENT SEEDED AREA</t>
  </si>
  <si>
    <t>659, INTER-SEEDING</t>
  </si>
  <si>
    <t>659, COMMERCIAL FERTILIZER</t>
  </si>
  <si>
    <t>30 LB PER 1000 SQ FT OF PERMANENT SEEDED AREA +</t>
  </si>
  <si>
    <t>20 LB PER 1000 SQ FT OF INTER-SEEDING AREA</t>
  </si>
  <si>
    <t>659, LIME</t>
  </si>
  <si>
    <t>OVER PERMANENT SEEDED AREA</t>
  </si>
  <si>
    <t>659, WATER</t>
  </si>
  <si>
    <t>300 GAL PER 1000 SQ FT OF PERMANENT SEEDED AREA * 2 APPLICATIONS +</t>
  </si>
  <si>
    <t>300 GAL PER 1000 SQ FT OF INTER-SEEDING AREA</t>
  </si>
  <si>
    <t>659, MOWING</t>
  </si>
  <si>
    <t>25% OF PERMANENT SEEDED AREA</t>
  </si>
  <si>
    <t>Summary</t>
  </si>
  <si>
    <t>ITEM</t>
  </si>
  <si>
    <t>EXT</t>
  </si>
  <si>
    <t>TOTAL</t>
  </si>
  <si>
    <t>UNIT</t>
  </si>
  <si>
    <t>DESCRIPTON</t>
  </si>
  <si>
    <t>EACH</t>
  </si>
  <si>
    <t>SOIL ANALYSIS TEST</t>
  </si>
  <si>
    <t>CU YD</t>
  </si>
  <si>
    <t>TOPSOIL, AS PER PLAN</t>
  </si>
  <si>
    <t>SQ YD</t>
  </si>
  <si>
    <t>REPAIR SEEDING AND MULCHING</t>
  </si>
  <si>
    <t>INTER-SEEDING</t>
  </si>
  <si>
    <t>TON</t>
  </si>
  <si>
    <t>COMMERCIAL FERTILIZER</t>
  </si>
  <si>
    <t>ACRE</t>
  </si>
  <si>
    <t>LIME</t>
  </si>
  <si>
    <t>M GAL</t>
  </si>
  <si>
    <t>WATER</t>
  </si>
  <si>
    <t>M SQ FT</t>
  </si>
  <si>
    <t>MOWING</t>
  </si>
  <si>
    <t>DEDUCT DITCH EROSION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</si>
</sst>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&quot;+&quot;00.00"/>
    <numFmt numFmtId="165" formatCode="0\)"/>
    <numFmt numFmtId="166" formatCode="#\ &quot;SQ YD&quot;"/>
    <numFmt numFmtId="167" formatCode="&quot;&quot;0&quot; / 1000 x 111 =&quot;"/>
    <numFmt numFmtId="168" formatCode="0\ &quot;EACH&quot;"/>
    <numFmt numFmtId="169" formatCode="#\ &quot;CU YD&quot;"/>
    <numFmt numFmtId="170" formatCode="0.00\ &quot;TON&quot;"/>
    <numFmt numFmtId="171" formatCode="0.00\ &quot;ACRE&quot;"/>
    <numFmt numFmtId="172" formatCode="0\ &quot;M GAL&quot;"/>
    <numFmt numFmtId="173" formatCode="&quot;[2 x (&quot;0&quot; x 9 / 1000 x 300) + &quot;"/>
    <numFmt numFmtId="174" formatCode="#\ &quot;M SQ FT&quot;"/>
    <numFmt numFmtId="175" formatCode="&quot;[(&quot;0&quot; x 9) x 0.25] / 1000 =&quot;"/>
    <numFmt numFmtId="176" formatCode="00000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font31"/>
    </font>
    <font>
      <b/>
      <sz val="10"/>
      <name val="font31"/>
    </font>
    <font>
      <sz val="10"/>
      <name val="font3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105">
    <xf numFmtId="0" fontId="0" fillId="0" borderId="0" xfId="0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" fontId="7" fillId="0" borderId="4" xfId="0" applyNumberFormat="1" applyFont="1" applyBorder="1" applyAlignment="1">
      <alignment horizontal="center" vertical="center"/>
    </xf>
    <xf numFmtId="11" fontId="7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1" applyFont="1" applyFill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7" fillId="2" borderId="0" xfId="0" applyFont="1" applyFill="1" applyAlignment="1">
      <alignment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6" fillId="0" borderId="12" xfId="0" applyFont="1" applyBorder="1" applyAlignment="1">
      <alignment vertical="center"/>
    </xf>
    <xf numFmtId="0" fontId="7" fillId="5" borderId="15" xfId="0" applyFont="1" applyFill="1" applyBorder="1" applyAlignment="1" applyProtection="1">
      <alignment vertical="center"/>
      <protection locked="0"/>
    </xf>
    <xf numFmtId="0" fontId="7" fillId="5" borderId="13" xfId="0" applyFont="1" applyFill="1" applyBorder="1" applyAlignment="1" applyProtection="1">
      <alignment vertical="center"/>
      <protection locked="0"/>
    </xf>
    <xf numFmtId="0" fontId="7" fillId="5" borderId="14" xfId="0" applyFont="1" applyFill="1" applyBorder="1" applyAlignment="1" applyProtection="1">
      <alignment vertical="center"/>
      <protection locked="0"/>
    </xf>
    <xf numFmtId="0" fontId="7" fillId="5" borderId="12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1" fontId="7" fillId="3" borderId="0" xfId="0" applyNumberFormat="1" applyFont="1" applyFill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1" fontId="10" fillId="0" borderId="3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vertical="center"/>
    </xf>
    <xf numFmtId="0" fontId="13" fillId="0" borderId="0" xfId="5" applyFont="1" applyAlignment="1">
      <alignment vertical="center"/>
    </xf>
    <xf numFmtId="0" fontId="14" fillId="0" borderId="0" xfId="5" applyFont="1" applyAlignment="1">
      <alignment horizontal="right" vertical="center"/>
    </xf>
    <xf numFmtId="14" fontId="13" fillId="0" borderId="0" xfId="5" applyNumberFormat="1" applyFont="1" applyAlignment="1">
      <alignment horizontal="center" vertical="center"/>
    </xf>
    <xf numFmtId="14" fontId="14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6" fillId="0" borderId="0" xfId="5" applyFont="1" applyAlignment="1">
      <alignment horizontal="left" vertical="center"/>
    </xf>
    <xf numFmtId="0" fontId="17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166" fontId="17" fillId="6" borderId="0" xfId="5" applyNumberFormat="1" applyFont="1" applyFill="1" applyAlignment="1">
      <alignment horizontal="left" vertical="center"/>
    </xf>
    <xf numFmtId="0" fontId="13" fillId="0" borderId="0" xfId="5" applyFont="1" applyAlignment="1">
      <alignment horizontal="left" vertical="center"/>
    </xf>
    <xf numFmtId="166" fontId="13" fillId="0" borderId="0" xfId="5" applyNumberFormat="1" applyFont="1" applyAlignment="1">
      <alignment vertical="center"/>
    </xf>
    <xf numFmtId="1" fontId="13" fillId="0" borderId="0" xfId="5" applyNumberFormat="1" applyFont="1" applyAlignment="1">
      <alignment vertical="center"/>
    </xf>
    <xf numFmtId="166" fontId="18" fillId="0" borderId="0" xfId="5" applyNumberFormat="1" applyFont="1" applyAlignment="1">
      <alignment horizontal="left"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8" fillId="0" borderId="0" xfId="6" applyFont="1"/>
    <xf numFmtId="167" fontId="18" fillId="0" borderId="0" xfId="5" applyNumberFormat="1" applyFont="1" applyAlignment="1">
      <alignment horizontal="left" vertical="center"/>
    </xf>
    <xf numFmtId="168" fontId="17" fillId="0" borderId="0" xfId="6" applyNumberFormat="1" applyFont="1" applyAlignment="1">
      <alignment horizontal="left"/>
    </xf>
    <xf numFmtId="169" fontId="17" fillId="0" borderId="0" xfId="5" applyNumberFormat="1" applyFont="1" applyAlignment="1">
      <alignment horizontal="left" vertical="center"/>
    </xf>
    <xf numFmtId="166" fontId="17" fillId="0" borderId="0" xfId="5" applyNumberFormat="1" applyFont="1" applyAlignment="1">
      <alignment horizontal="left" vertical="center"/>
    </xf>
    <xf numFmtId="170" fontId="17" fillId="0" borderId="0" xfId="5" applyNumberFormat="1" applyFont="1" applyAlignment="1">
      <alignment horizontal="left" vertical="center"/>
    </xf>
    <xf numFmtId="171" fontId="17" fillId="0" borderId="0" xfId="5" applyNumberFormat="1" applyFont="1" applyAlignment="1">
      <alignment horizontal="left" vertical="center"/>
    </xf>
    <xf numFmtId="172" fontId="17" fillId="0" borderId="0" xfId="5" applyNumberFormat="1" applyFont="1" applyAlignment="1">
      <alignment horizontal="left" vertical="center"/>
    </xf>
    <xf numFmtId="173" fontId="13" fillId="0" borderId="0" xfId="5" applyNumberFormat="1" applyFont="1" applyAlignment="1">
      <alignment horizontal="left" vertical="center"/>
    </xf>
    <xf numFmtId="174" fontId="17" fillId="0" borderId="0" xfId="5" applyNumberFormat="1" applyFont="1" applyAlignment="1">
      <alignment horizontal="left" vertical="center"/>
    </xf>
    <xf numFmtId="175" fontId="13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168" fontId="13" fillId="0" borderId="0" xfId="5" applyNumberFormat="1" applyFont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/>
    </xf>
    <xf numFmtId="176" fontId="13" fillId="0" borderId="0" xfId="5" applyNumberFormat="1" applyFont="1" applyAlignment="1">
      <alignment horizontal="center" vertical="center"/>
    </xf>
    <xf numFmtId="1" fontId="13" fillId="0" borderId="0" xfId="5" applyNumberFormat="1" applyFont="1" applyAlignment="1">
      <alignment horizontal="center" vertical="center"/>
    </xf>
    <xf numFmtId="169" fontId="13" fillId="0" borderId="0" xfId="5" applyNumberFormat="1" applyFont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31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164" fontId="10" fillId="0" borderId="16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center" vertical="center"/>
      <protection locked="0"/>
    </xf>
  </cellXfs>
  <cellStyles count="7">
    <cellStyle name="Hyperlink" xfId="1" builtinId="8"/>
    <cellStyle name="Normal" xfId="0" builtinId="0"/>
    <cellStyle name="Normal 2" xfId="2" xr:uid="{80A011AE-06DD-4E38-8D3A-CAA3AC923F0A}"/>
    <cellStyle name="Normal 2 2" xfId="5" xr:uid="{0768E214-6866-44C6-A142-388E8DC0C450}"/>
    <cellStyle name="Normal 3" xfId="3" xr:uid="{C92C0AF0-D778-42D8-A962-53DA4038F69F}"/>
    <cellStyle name="Normal 3 2" xfId="6" xr:uid="{8E1BB23F-81BC-4165-972A-F7654FCB7D67}"/>
    <cellStyle name="Normal 4" xfId="4" xr:uid="{B58335DF-A54B-4FB6-86AC-5FD5F66177E3}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  <sheetName val="Sheet1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F3175" t="str">
            <v>ADD SUPPLEMENTAL DESCRIPTION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B3179" t="str">
            <v>Y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B3182" t="str">
            <v>Y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B3187" t="str">
            <v>Y</v>
          </cell>
          <cell r="C3187" t="str">
            <v>SY</v>
          </cell>
          <cell r="D3187" t="str">
            <v>PAVEMENT FOR MAINTAINING TRAFFIC, CLASS B, AS PER PLAN</v>
          </cell>
          <cell r="F3187" t="str">
            <v>DESIGN BUILD PROJECTS ONLY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F3198" t="str">
            <v>ADD SUPPLEMENTAL DESCRIPTION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F3233" t="str">
            <v>ADD SUPPLEMENTAL DESCRIPTION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F3241" t="str">
            <v>ADD SUPPLEMENTAL DESCRIPTION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F3259" t="str">
            <v>REQUIRES PLAN INSERT SHEET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F3318" t="str">
            <v>ADD SUPPLEMENTAL DESCRIPTION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B3323" t="str">
            <v>Y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F3343" t="str">
            <v>ADD SUPPLEMENTAL DESCRIPTION</v>
          </cell>
          <cell r="G3343">
            <v>0</v>
          </cell>
        </row>
        <row r="3344">
          <cell r="A3344" t="str">
            <v>623E40900</v>
          </cell>
          <cell r="B3344" t="str">
            <v>Y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B3350" t="str">
            <v>Y</v>
          </cell>
          <cell r="C3350" t="str">
            <v>EACH</v>
          </cell>
          <cell r="D3350" t="str">
            <v>MOBILIZATION, AS PER PLAN</v>
          </cell>
          <cell r="F3350" t="str">
            <v>DESIGN BUILD PROJECTS ONLY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F3364" t="str">
            <v>ADD SUPPLEMENTAL DESCRIPTION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F3382" t="str">
            <v>ADD SUPPLEMENTAL DESCRIPTION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F3447" t="str">
            <v>ADD SUPPLEMENTAL DESCRIPTION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F3466" t="str">
            <v>ADD SUPPLEMENTAL DESCRIPTION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F3477" t="str">
            <v>ADD SUPPLEMENTAL DESCRIPTION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F3500" t="str">
            <v>ADD SUPPLEMENTAL DESCRIPTION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F3512" t="str">
            <v>ADD SUPPLEMENTAL DESCRIPTION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F3553" t="str">
            <v>ADD SUPPLEMENTAL DESCRIPTION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F3627" t="str">
            <v>ADD SUPPLEMENTAL DESCRIPTION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F3643" t="str">
            <v>ADD SUPPLEMENTAL DESCRIPTION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F3669" t="str">
            <v>ADD SUPPLEMENTAL DESCRIPTION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F3673" t="str">
            <v>ADD SUPPLEMENTAL DESCRIPTION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F3734" t="str">
            <v>ADD SUPPLEMENTAL DESCRIPTION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B3745" t="str">
            <v>Y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F3767" t="str">
            <v>CHECK UNIT OF MEASURE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B3777" t="str">
            <v>Y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B3789" t="str">
            <v>Y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F3824" t="str">
            <v>SPECIFY LOCATION</v>
          </cell>
          <cell r="G3824">
            <v>0</v>
          </cell>
        </row>
        <row r="3825">
          <cell r="A3825" t="str">
            <v>625E76000</v>
          </cell>
          <cell r="B3825" t="str">
            <v>Y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F3826" t="str">
            <v>ADD SUPPLEMENTAL DESCRIPTION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B3834" t="str">
            <v>Y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B3840" t="str">
            <v>Y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F4057" t="str">
            <v>ADD SUPPLEMENTAL DESCRIPTION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F4066" t="str">
            <v>ADD SUPPLEMENTAL DESCRIPTION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B4107" t="str">
            <v>Y</v>
          </cell>
          <cell r="C4107" t="str">
            <v>EACH</v>
          </cell>
          <cell r="D4107" t="str">
            <v>OVERPASS STRUCTURE MOUNTED SIGN SUPPORT, TYPE TC-18.26, DESIGN 10, AS PER PLAN</v>
          </cell>
          <cell r="F4107" t="str">
            <v>CHECK UNIT OF MEASURE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B4135" t="str">
            <v>Y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F4310" t="str">
            <v>ADD SUPPLEMENTAL DESCRIPTION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F4313" t="str">
            <v>ADD SUPPLEMENTAL DESCRIPTION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B4319" t="str">
            <v>Y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F4345" t="str">
            <v>ADD SUPPLEMENTAL DESCRIPTION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F4354" t="str">
            <v>ADD SUPPLEMENTAL DESCRIPTION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F4359" t="str">
            <v>SPECIFY TYPE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F4375" t="str">
            <v>ADD SUPPLEMENTAL DESCRIPTION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F4385" t="str">
            <v>ADD SUPPLEMENTAL DESCRIPTION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F4387" t="str">
            <v>ADD SUPPLEMENTAL DESCRIPTION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F4400" t="str">
            <v>ADD SUPPLEMENTAL DESCRIPTION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F4414" t="str">
            <v>SPECIFY COLOR IF NECESSARY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B4446" t="str">
            <v>Y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F4450" t="str">
            <v>SPECIFY TYPE AND/OR COLOR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F4549" t="str">
            <v>ADD SUPPLEMENTAL DESCRIPTION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F4599" t="str">
            <v>ADD SUPPLEMENTAL DESCRIPTION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F4611" t="str">
            <v>ADD SUPPLEMENTAL DESCRIPTION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F4787" t="str">
            <v>ADD SUPPLEMENTAL DESCRIPTION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F4811" t="str">
            <v>ADD SUPPLEMENTAL DESCRIPTION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F4850" t="str">
            <v>ADD SUPPLEMENTAL DESCRIPTION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F4915" t="str">
            <v>ADD SUPPLEMENTAL DESCRIPTION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F4922" t="str">
            <v>SPECIFY TYPE OF ITEM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F4936" t="str">
            <v>ADD SUPPLEMENTAL DESCRIPTION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B4943" t="str">
            <v>Y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F4958" t="str">
            <v>SPECIFY CABINET TYPE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F5022" t="str">
            <v>ADD SUPPLEMENTAL DESCRIPTION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B5412" t="str">
            <v>Y</v>
          </cell>
          <cell r="C5412" t="str">
            <v>MBF</v>
          </cell>
          <cell r="D5412" t="str">
            <v>SHEETING AND BRACING ORDERED LEFT IN PLACE</v>
          </cell>
          <cell r="F5412" t="str">
            <v>SPECIFY MUNICIPAL STANDARD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F6168" t="str">
            <v>CHECK UNIT OF MEASURE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F6357" t="str">
            <v>CHECK UNIT OF MEASURE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F6362" t="str">
            <v>ADD SUPPLEMENTAL DESCRIPTION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F6430" t="str">
            <v>ADD SUPPLEMENTAL DESCRIPTION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F6524" t="str">
            <v>ADD SUPPLEMENTAL DESCRIPTION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F6575" t="str">
            <v>ADD SUPPLEMENTAL DESCRIPTION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B6618" t="str">
            <v>Y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F6625" t="str">
            <v>SPECIFY TYPE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F6629" t="str">
            <v>SPECIFY TYPE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F6677" t="str">
            <v>SPECIFY TYPE AND CONDITION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B6710" t="str">
            <v>Y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F6722" t="str">
            <v>ADD SUPPLEMENTAL DESCRIPTION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B6762" t="str">
            <v>Y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F6763" t="str">
            <v>GENERAL ONLY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F6785" t="str">
            <v>GENERAL ONLY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F6793" t="str">
            <v>HEATING &amp; VENTILATING ONLY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F6809" t="str">
            <v>ELECTRICAL ONLY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F6825" t="str">
            <v>DESIGN BUILD PROJECTS ONLY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F6864" t="str">
            <v>ADD SUPPLEMENTAL DESCRIPTION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F6886" t="str">
            <v>ADD SUPPLEMENTAL DESCRIPTION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F6908" t="str">
            <v>CHECK UNIT OF MEASURE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F6954" t="str">
            <v>ADD SUPPLEMENTAL DESCRIPTION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F7012" t="str">
            <v>CHECK UNIT OF MEASURE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F7053" t="str">
            <v>ADD SUPPLEMENTAL DESCRIPTION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B7055" t="str">
            <v>Y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F7068" t="str">
            <v>CHECK UNIT OF MEASURE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F7090" t="str">
            <v>ADD SUPPLEMENTAL DESCRIPTION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B7108" t="str">
            <v>Y</v>
          </cell>
          <cell r="C7108" t="str">
            <v>LS</v>
          </cell>
          <cell r="D7108" t="str">
            <v>MAINTAINING ITS DURING CONSTRUCTION</v>
          </cell>
          <cell r="F7108" t="str">
            <v>DESIGN BUILD PROJECTS ONLY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F7124" t="str">
            <v>LOCATION REQUIRED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F7149" t="str">
            <v>ADD SUPPLEMENTAL DESCRIPTION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B7162" t="str">
            <v>Y</v>
          </cell>
          <cell r="C7162" t="str">
            <v>EACH</v>
          </cell>
          <cell r="D7162" t="str">
            <v>EROSION CONTROL, AS PER PLAN</v>
          </cell>
          <cell r="F7162" t="str">
            <v>DESIGN BUILD PROJECTS ONLY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F7180" t="str">
            <v>SPECIFY SIZE AND TYPE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F7207" t="str">
            <v>SPECIFY SIZE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F7225" t="str">
            <v>ADD SUPPLEMENTAL DESCRIPTION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F7228" t="str">
            <v>SPECIFY THICKNESS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F7230" t="str">
            <v>SPECIFY THICKNESS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F7245" t="str">
            <v>SPECIFY NOMINAL THICKNESS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B7276" t="str">
            <v>Y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F7306" t="str">
            <v>ADD SUPPLEMENTAL DESCRIPTION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F7316" t="str">
            <v>SPECIFY ___ KIP MAX. TEST LOAD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F7358" t="str">
            <v>DESIGN BUILD PROJECTS ONLY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F7390" t="str">
            <v>SPECIFY THICKNESS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F7427" t="str">
            <v>SPECIFY DEPTH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F7433" t="str">
            <v>ADD SUPP DESC - RAIL ONLY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F7456" t="str">
            <v>ADD SUPPLEMENTAL DESCRIPTION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84"/>
  <sheetViews>
    <sheetView showGridLines="0" tabSelected="1" zoomScale="90" zoomScaleNormal="90" workbookViewId="0">
      <selection activeCell="AK53" sqref="AK53"/>
    </sheetView>
  </sheetViews>
  <sheetFormatPr defaultColWidth="9.140625" defaultRowHeight="12.75" customHeight="1"/>
  <cols>
    <col min="1" max="1" width="2.5703125" style="5" customWidth="1"/>
    <col min="2" max="2" width="9.140625" style="5"/>
    <col min="3" max="3" width="2.7109375" style="5" customWidth="1"/>
    <col min="4" max="4" width="8.7109375" style="5" hidden="1" customWidth="1"/>
    <col min="5" max="5" width="8.7109375" style="5" customWidth="1"/>
    <col min="6" max="6" width="12.7109375" style="5" customWidth="1"/>
    <col min="7" max="7" width="7.7109375" style="5" customWidth="1"/>
    <col min="8" max="8" width="4.7109375" style="5" customWidth="1"/>
    <col min="9" max="9" width="12.7109375" style="5" customWidth="1"/>
    <col min="10" max="10" width="7.7109375" style="5" customWidth="1"/>
    <col min="11" max="11" width="9.7109375" style="6" customWidth="1"/>
    <col min="12" max="13" width="9.7109375" style="5" customWidth="1"/>
    <col min="14" max="31" width="9.7109375" style="5" hidden="1" customWidth="1"/>
    <col min="32" max="32" width="2.7109375" style="5" customWidth="1"/>
    <col min="33" max="16384" width="9.140625" style="5"/>
  </cols>
  <sheetData>
    <row r="1" spans="1:38" ht="12.75" customHeight="1">
      <c r="A1" s="5">
        <v>1</v>
      </c>
      <c r="D1" s="2"/>
      <c r="E1" s="2"/>
      <c r="F1" s="3"/>
      <c r="G1" s="3" t="s">
        <v>6</v>
      </c>
      <c r="H1" s="3" t="s">
        <v>15</v>
      </c>
      <c r="I1" s="2" t="s">
        <v>14</v>
      </c>
      <c r="J1" s="1"/>
      <c r="K1" s="1"/>
      <c r="L1" s="1"/>
      <c r="M1" s="15"/>
      <c r="N1" s="1"/>
      <c r="O1" s="1"/>
      <c r="P1" s="1"/>
      <c r="Q1" s="15"/>
      <c r="R1" s="15"/>
      <c r="S1" s="15"/>
      <c r="T1" s="15"/>
      <c r="U1" s="15"/>
      <c r="V1" s="15"/>
      <c r="W1" s="1"/>
      <c r="X1" s="1"/>
      <c r="Y1" s="1"/>
      <c r="Z1" s="1"/>
      <c r="AA1" s="1"/>
      <c r="AB1" s="1"/>
      <c r="AC1" s="17"/>
      <c r="AD1" s="17"/>
      <c r="AE1" s="17"/>
    </row>
    <row r="2" spans="1:38" ht="12.75" customHeight="1">
      <c r="D2" s="2"/>
      <c r="E2" s="2"/>
      <c r="F2" s="3"/>
      <c r="G2" s="3" t="s">
        <v>3</v>
      </c>
      <c r="H2" s="3" t="s">
        <v>16</v>
      </c>
      <c r="I2" s="2" t="s">
        <v>5</v>
      </c>
      <c r="J2" s="1"/>
      <c r="K2" s="1"/>
      <c r="L2" s="1"/>
      <c r="M2" s="15"/>
      <c r="N2" s="1"/>
      <c r="O2" s="1"/>
      <c r="P2" s="1"/>
      <c r="Q2" s="15"/>
      <c r="R2" s="15"/>
      <c r="S2" s="15"/>
      <c r="T2" s="15"/>
      <c r="U2" s="15"/>
      <c r="V2" s="15"/>
      <c r="W2" s="1"/>
      <c r="X2" s="1"/>
      <c r="Y2" s="1"/>
      <c r="Z2" s="1"/>
      <c r="AA2" s="1"/>
      <c r="AB2" s="1"/>
      <c r="AC2" s="17"/>
      <c r="AD2" s="17"/>
      <c r="AE2" s="17"/>
    </row>
    <row r="3" spans="1:38" ht="12.75" customHeight="1">
      <c r="D3" s="2"/>
      <c r="E3" s="3"/>
      <c r="F3" s="3"/>
      <c r="G3" s="3"/>
      <c r="H3" s="3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1"/>
      <c r="X3" s="1"/>
      <c r="Y3" s="1"/>
      <c r="Z3" s="1"/>
      <c r="AA3" s="1"/>
      <c r="AB3" s="1"/>
      <c r="AC3" s="17"/>
      <c r="AD3" s="17"/>
      <c r="AE3" s="17"/>
    </row>
    <row r="4" spans="1:38" ht="12.75" customHeight="1">
      <c r="D4" s="2"/>
      <c r="E4" s="3"/>
      <c r="F4" s="4"/>
      <c r="G4" s="4"/>
      <c r="H4" s="3" t="s">
        <v>18</v>
      </c>
      <c r="I4" s="2" t="s">
        <v>12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7"/>
      <c r="AD4" s="17"/>
      <c r="AE4" s="17"/>
    </row>
    <row r="5" spans="1:38" ht="12.75" customHeight="1">
      <c r="D5" s="2"/>
      <c r="E5" s="3"/>
      <c r="F5" s="4"/>
      <c r="G5" s="4"/>
      <c r="H5" s="3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6"/>
      <c r="X5" s="16"/>
      <c r="Y5" s="1"/>
      <c r="Z5" s="1"/>
      <c r="AA5" s="16"/>
      <c r="AB5" s="16"/>
      <c r="AC5" s="17"/>
      <c r="AD5" s="17"/>
      <c r="AE5" s="17"/>
    </row>
    <row r="6" spans="1:38" ht="12.75" customHeight="1" thickBot="1"/>
    <row r="7" spans="1:38" ht="12.75" customHeight="1" thickBot="1">
      <c r="B7" s="19" t="s">
        <v>9</v>
      </c>
      <c r="D7" s="97" t="str">
        <f>"SUBSUMMARY SHEET " &amp; B8</f>
        <v xml:space="preserve">SUBSUMMARY SHEET 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G7" s="24"/>
      <c r="AH7" s="25" t="s">
        <v>22</v>
      </c>
      <c r="AI7" s="26"/>
      <c r="AJ7" s="26"/>
      <c r="AK7" s="26"/>
      <c r="AL7" s="26"/>
    </row>
    <row r="8" spans="1:38" ht="12.75" customHeight="1" thickBot="1">
      <c r="B8" s="23"/>
      <c r="D8" s="98" t="s">
        <v>7</v>
      </c>
      <c r="E8" s="98"/>
      <c r="F8" s="98"/>
      <c r="G8" s="98"/>
      <c r="H8" s="98"/>
      <c r="I8" s="98"/>
      <c r="J8" s="98"/>
      <c r="K8" s="18" t="s">
        <v>23</v>
      </c>
      <c r="L8" s="18" t="s">
        <v>24</v>
      </c>
      <c r="M8" s="18" t="s">
        <v>25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8" ht="12.75" customHeight="1" thickBot="1">
      <c r="D9" s="98" t="s">
        <v>8</v>
      </c>
      <c r="E9" s="98"/>
      <c r="F9" s="98"/>
      <c r="G9" s="98"/>
      <c r="H9" s="98"/>
      <c r="I9" s="98"/>
      <c r="J9" s="98"/>
      <c r="K9" s="30"/>
      <c r="L9" s="30"/>
      <c r="M9" s="3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8" ht="12.75" customHeight="1">
      <c r="B10" s="99" t="s">
        <v>10</v>
      </c>
      <c r="D10" s="80" t="s">
        <v>20</v>
      </c>
      <c r="E10" s="94" t="s">
        <v>21</v>
      </c>
      <c r="F10" s="94" t="s">
        <v>0</v>
      </c>
      <c r="G10" s="94"/>
      <c r="H10" s="94"/>
      <c r="I10" s="94"/>
      <c r="J10" s="94"/>
      <c r="K10" s="34" t="str">
        <f t="shared" ref="K10:AE10" si="0">IF(OR(TRIM(K8)=0,TRIM(K8)=""),"",IF(IFERROR(TRIM(INDEX(QryItemNamed,MATCH(TRIM(K8),ITEM,0),2)),"")="Y","SPECIAL",LEFT(IFERROR(TRIM(INDEX(ITEM,MATCH(TRIM(K8),ITEM,0))),""),3)))</f>
        <v>203</v>
      </c>
      <c r="L10" s="34" t="str">
        <f t="shared" si="0"/>
        <v>203</v>
      </c>
      <c r="M10" s="35" t="str">
        <f t="shared" si="0"/>
        <v>659</v>
      </c>
      <c r="N10" s="27" t="str">
        <f t="shared" si="0"/>
        <v/>
      </c>
      <c r="O10" s="7" t="str">
        <f t="shared" si="0"/>
        <v/>
      </c>
      <c r="P10" s="7" t="str">
        <f t="shared" si="0"/>
        <v/>
      </c>
      <c r="Q10" s="7" t="str">
        <f t="shared" si="0"/>
        <v/>
      </c>
      <c r="R10" s="7" t="str">
        <f t="shared" si="0"/>
        <v/>
      </c>
      <c r="S10" s="7" t="str">
        <f t="shared" si="0"/>
        <v/>
      </c>
      <c r="T10" s="7" t="str">
        <f t="shared" si="0"/>
        <v/>
      </c>
      <c r="U10" s="7" t="str">
        <f t="shared" si="0"/>
        <v/>
      </c>
      <c r="V10" s="7" t="str">
        <f t="shared" si="0"/>
        <v/>
      </c>
      <c r="W10" s="7" t="str">
        <f t="shared" si="0"/>
        <v/>
      </c>
      <c r="X10" s="7" t="str">
        <f t="shared" si="0"/>
        <v/>
      </c>
      <c r="Y10" s="7" t="str">
        <f t="shared" si="0"/>
        <v/>
      </c>
      <c r="Z10" s="7" t="str">
        <f t="shared" si="0"/>
        <v/>
      </c>
      <c r="AA10" s="7" t="str">
        <f t="shared" si="0"/>
        <v/>
      </c>
      <c r="AB10" s="7" t="str">
        <f t="shared" si="0"/>
        <v/>
      </c>
      <c r="AC10" s="7" t="str">
        <f t="shared" si="0"/>
        <v/>
      </c>
      <c r="AD10" s="7" t="str">
        <f t="shared" si="0"/>
        <v/>
      </c>
      <c r="AE10" s="7" t="str">
        <f t="shared" si="0"/>
        <v/>
      </c>
    </row>
    <row r="11" spans="1:38" ht="12.75" customHeight="1">
      <c r="B11" s="100"/>
      <c r="D11" s="81"/>
      <c r="E11" s="95"/>
      <c r="F11" s="95"/>
      <c r="G11" s="95"/>
      <c r="H11" s="95"/>
      <c r="I11" s="95"/>
      <c r="J11" s="95"/>
      <c r="K11" s="92" t="str">
        <f t="shared" ref="K11:AE11" si="1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>EXCAVATION</v>
      </c>
      <c r="L11" s="92" t="str">
        <f t="shared" si="1"/>
        <v>EMBANKMENT</v>
      </c>
      <c r="M11" s="91" t="str">
        <f t="shared" si="1"/>
        <v>SEEDING AND MULCHING</v>
      </c>
      <c r="N11" s="88" t="str">
        <f t="shared" si="1"/>
        <v/>
      </c>
      <c r="O11" s="85" t="str">
        <f t="shared" si="1"/>
        <v/>
      </c>
      <c r="P11" s="85" t="str">
        <f t="shared" si="1"/>
        <v/>
      </c>
      <c r="Q11" s="85" t="str">
        <f t="shared" si="1"/>
        <v/>
      </c>
      <c r="R11" s="85" t="str">
        <f t="shared" si="1"/>
        <v/>
      </c>
      <c r="S11" s="85" t="str">
        <f t="shared" si="1"/>
        <v/>
      </c>
      <c r="T11" s="85" t="str">
        <f t="shared" si="1"/>
        <v/>
      </c>
      <c r="U11" s="85" t="str">
        <f t="shared" si="1"/>
        <v/>
      </c>
      <c r="V11" s="85" t="str">
        <f t="shared" si="1"/>
        <v/>
      </c>
      <c r="W11" s="85" t="str">
        <f t="shared" si="1"/>
        <v/>
      </c>
      <c r="X11" s="85" t="str">
        <f t="shared" si="1"/>
        <v/>
      </c>
      <c r="Y11" s="85" t="str">
        <f t="shared" si="1"/>
        <v/>
      </c>
      <c r="Z11" s="85" t="str">
        <f t="shared" si="1"/>
        <v/>
      </c>
      <c r="AA11" s="85" t="str">
        <f t="shared" si="1"/>
        <v/>
      </c>
      <c r="AB11" s="85" t="str">
        <f t="shared" si="1"/>
        <v/>
      </c>
      <c r="AC11" s="85" t="str">
        <f t="shared" si="1"/>
        <v/>
      </c>
      <c r="AD11" s="85" t="str">
        <f t="shared" si="1"/>
        <v/>
      </c>
      <c r="AE11" s="85" t="str">
        <f t="shared" si="1"/>
        <v/>
      </c>
    </row>
    <row r="12" spans="1:38" ht="12.75" customHeight="1">
      <c r="B12" s="100"/>
      <c r="D12" s="81"/>
      <c r="E12" s="95"/>
      <c r="F12" s="95"/>
      <c r="G12" s="95"/>
      <c r="H12" s="95"/>
      <c r="I12" s="95"/>
      <c r="J12" s="95"/>
      <c r="K12" s="92"/>
      <c r="L12" s="92"/>
      <c r="M12" s="91"/>
      <c r="N12" s="89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</row>
    <row r="13" spans="1:38" ht="12.75" customHeight="1">
      <c r="B13" s="100"/>
      <c r="D13" s="81"/>
      <c r="E13" s="95"/>
      <c r="F13" s="95"/>
      <c r="G13" s="95"/>
      <c r="H13" s="95"/>
      <c r="I13" s="95"/>
      <c r="J13" s="95"/>
      <c r="K13" s="92"/>
      <c r="L13" s="92"/>
      <c r="M13" s="91"/>
      <c r="N13" s="89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</row>
    <row r="14" spans="1:38" ht="12.75" customHeight="1">
      <c r="B14" s="100"/>
      <c r="D14" s="81"/>
      <c r="E14" s="95"/>
      <c r="F14" s="95"/>
      <c r="G14" s="95"/>
      <c r="H14" s="95"/>
      <c r="I14" s="95"/>
      <c r="J14" s="95"/>
      <c r="K14" s="92"/>
      <c r="L14" s="92"/>
      <c r="M14" s="91"/>
      <c r="N14" s="89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</row>
    <row r="15" spans="1:38" ht="12.75" customHeight="1">
      <c r="B15" s="100"/>
      <c r="D15" s="81"/>
      <c r="E15" s="95"/>
      <c r="F15" s="95"/>
      <c r="G15" s="95"/>
      <c r="H15" s="95"/>
      <c r="I15" s="95"/>
      <c r="J15" s="95"/>
      <c r="K15" s="92"/>
      <c r="L15" s="92"/>
      <c r="M15" s="91"/>
      <c r="N15" s="89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</row>
    <row r="16" spans="1:38" ht="12.75" customHeight="1">
      <c r="B16" s="100"/>
      <c r="D16" s="81"/>
      <c r="E16" s="95"/>
      <c r="F16" s="95"/>
      <c r="G16" s="95"/>
      <c r="H16" s="95"/>
      <c r="I16" s="95"/>
      <c r="J16" s="95"/>
      <c r="K16" s="92"/>
      <c r="L16" s="92"/>
      <c r="M16" s="91"/>
      <c r="N16" s="89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</row>
    <row r="17" spans="2:31" ht="12.75" customHeight="1">
      <c r="B17" s="100"/>
      <c r="D17" s="81"/>
      <c r="E17" s="95"/>
      <c r="F17" s="95"/>
      <c r="G17" s="95"/>
      <c r="H17" s="95"/>
      <c r="I17" s="95"/>
      <c r="J17" s="95"/>
      <c r="K17" s="92"/>
      <c r="L17" s="92"/>
      <c r="M17" s="91"/>
      <c r="N17" s="89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</row>
    <row r="18" spans="2:31" ht="12.75" customHeight="1">
      <c r="B18" s="100"/>
      <c r="D18" s="81"/>
      <c r="E18" s="95"/>
      <c r="F18" s="95"/>
      <c r="G18" s="95"/>
      <c r="H18" s="95"/>
      <c r="I18" s="95"/>
      <c r="J18" s="95"/>
      <c r="K18" s="92"/>
      <c r="L18" s="92"/>
      <c r="M18" s="91"/>
      <c r="N18" s="89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</row>
    <row r="19" spans="2:31" ht="12.75" customHeight="1">
      <c r="B19" s="100"/>
      <c r="D19" s="81"/>
      <c r="E19" s="95"/>
      <c r="F19" s="95"/>
      <c r="G19" s="95"/>
      <c r="H19" s="95"/>
      <c r="I19" s="95"/>
      <c r="J19" s="95"/>
      <c r="K19" s="92"/>
      <c r="L19" s="92"/>
      <c r="M19" s="91"/>
      <c r="N19" s="89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</row>
    <row r="20" spans="2:31" ht="12.75" customHeight="1">
      <c r="B20" s="100"/>
      <c r="D20" s="81"/>
      <c r="E20" s="95"/>
      <c r="F20" s="95"/>
      <c r="G20" s="95"/>
      <c r="H20" s="95"/>
      <c r="I20" s="95"/>
      <c r="J20" s="95"/>
      <c r="K20" s="92"/>
      <c r="L20" s="92"/>
      <c r="M20" s="91"/>
      <c r="N20" s="89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</row>
    <row r="21" spans="2:31" ht="12.75" customHeight="1">
      <c r="B21" s="100"/>
      <c r="D21" s="81"/>
      <c r="E21" s="95"/>
      <c r="F21" s="95"/>
      <c r="G21" s="95"/>
      <c r="H21" s="95"/>
      <c r="I21" s="95"/>
      <c r="J21" s="95"/>
      <c r="K21" s="92"/>
      <c r="L21" s="92"/>
      <c r="M21" s="91"/>
      <c r="N21" s="89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</row>
    <row r="22" spans="2:31" ht="12.75" customHeight="1">
      <c r="B22" s="100"/>
      <c r="D22" s="81"/>
      <c r="E22" s="95"/>
      <c r="F22" s="95"/>
      <c r="G22" s="95"/>
      <c r="H22" s="95"/>
      <c r="I22" s="95"/>
      <c r="J22" s="95"/>
      <c r="K22" s="92"/>
      <c r="L22" s="92"/>
      <c r="M22" s="91"/>
      <c r="N22" s="90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</row>
    <row r="23" spans="2:31" ht="12.75" customHeight="1" thickBot="1">
      <c r="B23" s="101"/>
      <c r="D23" s="81"/>
      <c r="E23" s="95"/>
      <c r="F23" s="95"/>
      <c r="G23" s="95"/>
      <c r="H23" s="95"/>
      <c r="I23" s="95"/>
      <c r="J23" s="95"/>
      <c r="K23" s="33" t="str">
        <f t="shared" ref="K23:AE23" si="2">IF(OR(TRIM(K8)=0,TRIM(K8)=""),"",IFERROR(TRIM(INDEX(QryItemNamed,MATCH(TRIM(K8),ITEM,0),3)),""))</f>
        <v>CY</v>
      </c>
      <c r="L23" s="33" t="str">
        <f t="shared" si="2"/>
        <v>CY</v>
      </c>
      <c r="M23" s="36" t="str">
        <f t="shared" si="2"/>
        <v>SY</v>
      </c>
      <c r="N23" s="28" t="str">
        <f t="shared" si="2"/>
        <v/>
      </c>
      <c r="O23" s="8" t="str">
        <f t="shared" si="2"/>
        <v/>
      </c>
      <c r="P23" s="8" t="str">
        <f t="shared" si="2"/>
        <v/>
      </c>
      <c r="Q23" s="8" t="str">
        <f t="shared" si="2"/>
        <v/>
      </c>
      <c r="R23" s="8" t="str">
        <f t="shared" si="2"/>
        <v/>
      </c>
      <c r="S23" s="8" t="str">
        <f t="shared" si="2"/>
        <v/>
      </c>
      <c r="T23" s="8" t="str">
        <f t="shared" si="2"/>
        <v/>
      </c>
      <c r="U23" s="8" t="str">
        <f t="shared" si="2"/>
        <v/>
      </c>
      <c r="V23" s="8" t="str">
        <f t="shared" si="2"/>
        <v/>
      </c>
      <c r="W23" s="8" t="str">
        <f t="shared" si="2"/>
        <v/>
      </c>
      <c r="X23" s="8" t="str">
        <f t="shared" si="2"/>
        <v/>
      </c>
      <c r="Y23" s="8" t="str">
        <f t="shared" si="2"/>
        <v/>
      </c>
      <c r="Z23" s="8" t="str">
        <f t="shared" si="2"/>
        <v/>
      </c>
      <c r="AA23" s="8" t="str">
        <f t="shared" si="2"/>
        <v/>
      </c>
      <c r="AB23" s="8" t="str">
        <f t="shared" si="2"/>
        <v/>
      </c>
      <c r="AC23" s="8" t="str">
        <f t="shared" si="2"/>
        <v/>
      </c>
      <c r="AD23" s="8" t="str">
        <f t="shared" si="2"/>
        <v/>
      </c>
      <c r="AE23" s="8" t="str">
        <f t="shared" si="2"/>
        <v/>
      </c>
    </row>
    <row r="24" spans="2:31" ht="12.75" customHeight="1">
      <c r="B24" s="20"/>
      <c r="D24" s="31"/>
      <c r="E24" s="32"/>
      <c r="F24" s="93" t="s">
        <v>26</v>
      </c>
      <c r="G24" s="93"/>
      <c r="H24" s="93"/>
      <c r="I24" s="93"/>
      <c r="J24" s="93"/>
      <c r="K24" s="32"/>
      <c r="L24" s="32"/>
      <c r="M24" s="37"/>
      <c r="N24" s="10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2:31" ht="12.75" customHeight="1">
      <c r="B25" s="21"/>
      <c r="D25" s="31"/>
      <c r="E25" s="32">
        <v>23</v>
      </c>
      <c r="F25" s="79">
        <v>35028.410000000003</v>
      </c>
      <c r="G25" s="79"/>
      <c r="H25" s="32" t="s">
        <v>1</v>
      </c>
      <c r="I25" s="79">
        <v>35100</v>
      </c>
      <c r="J25" s="79"/>
      <c r="K25" s="32">
        <v>53</v>
      </c>
      <c r="L25" s="32">
        <v>10</v>
      </c>
      <c r="M25" s="37">
        <v>36</v>
      </c>
      <c r="N25" s="12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2:31" ht="12.75" customHeight="1">
      <c r="B26" s="21"/>
      <c r="D26" s="31"/>
      <c r="E26" s="32"/>
      <c r="F26" s="79"/>
      <c r="G26" s="79"/>
      <c r="H26" s="32"/>
      <c r="I26" s="79"/>
      <c r="J26" s="79"/>
      <c r="K26" s="32"/>
      <c r="L26" s="32"/>
      <c r="M26" s="37"/>
      <c r="N26" s="12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2:31" ht="12.75" customHeight="1">
      <c r="B27" s="21"/>
      <c r="D27" s="31"/>
      <c r="E27" s="32">
        <v>24</v>
      </c>
      <c r="F27" s="79">
        <v>35150</v>
      </c>
      <c r="G27" s="79"/>
      <c r="H27" s="32"/>
      <c r="I27" s="79">
        <v>35250</v>
      </c>
      <c r="J27" s="79"/>
      <c r="K27" s="32">
        <v>191</v>
      </c>
      <c r="L27" s="32">
        <v>0</v>
      </c>
      <c r="M27" s="37">
        <v>0</v>
      </c>
      <c r="N27" s="12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2:31" ht="12.75" customHeight="1">
      <c r="B28" s="21"/>
      <c r="D28" s="31"/>
      <c r="E28" s="32"/>
      <c r="F28" s="79"/>
      <c r="G28" s="79"/>
      <c r="H28" s="32"/>
      <c r="I28" s="79"/>
      <c r="J28" s="79"/>
      <c r="K28" s="32"/>
      <c r="L28" s="32"/>
      <c r="M28" s="37"/>
      <c r="N28" s="12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2:31" ht="12.75" customHeight="1">
      <c r="B29" s="21"/>
      <c r="D29" s="31"/>
      <c r="E29" s="32">
        <v>25</v>
      </c>
      <c r="F29" s="79">
        <v>35300</v>
      </c>
      <c r="G29" s="79"/>
      <c r="H29" s="32"/>
      <c r="I29" s="79">
        <v>35400</v>
      </c>
      <c r="J29" s="79"/>
      <c r="K29" s="32">
        <v>200</v>
      </c>
      <c r="L29" s="32">
        <v>0</v>
      </c>
      <c r="M29" s="37">
        <v>0</v>
      </c>
      <c r="N29" s="12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2:31" ht="12.75" customHeight="1">
      <c r="B30" s="21"/>
      <c r="D30" s="31"/>
      <c r="E30" s="32"/>
      <c r="F30" s="79"/>
      <c r="G30" s="79"/>
      <c r="H30" s="32"/>
      <c r="I30" s="79"/>
      <c r="J30" s="79"/>
      <c r="K30" s="32"/>
      <c r="L30" s="32"/>
      <c r="M30" s="37"/>
      <c r="N30" s="12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2:31" ht="12.75" customHeight="1">
      <c r="B31" s="21"/>
      <c r="D31" s="31"/>
      <c r="E31" s="32">
        <v>26</v>
      </c>
      <c r="F31" s="79">
        <v>35450</v>
      </c>
      <c r="G31" s="79"/>
      <c r="H31" s="32"/>
      <c r="I31" s="79">
        <v>35550</v>
      </c>
      <c r="J31" s="79"/>
      <c r="K31" s="32">
        <v>163</v>
      </c>
      <c r="L31" s="32">
        <v>0</v>
      </c>
      <c r="M31" s="37">
        <v>0</v>
      </c>
      <c r="N31" s="12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2:31" ht="12.75" customHeight="1">
      <c r="B32" s="21"/>
      <c r="D32" s="31"/>
      <c r="E32" s="32"/>
      <c r="F32" s="79"/>
      <c r="G32" s="79"/>
      <c r="H32" s="32"/>
      <c r="I32" s="79"/>
      <c r="J32" s="79"/>
      <c r="K32" s="32"/>
      <c r="L32" s="32"/>
      <c r="M32" s="37"/>
      <c r="N32" s="12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2:31" ht="12.75" customHeight="1">
      <c r="B33" s="21"/>
      <c r="D33" s="31"/>
      <c r="E33" s="32">
        <v>27</v>
      </c>
      <c r="F33" s="79">
        <v>35600</v>
      </c>
      <c r="G33" s="79"/>
      <c r="H33" s="32"/>
      <c r="I33" s="79">
        <v>35700</v>
      </c>
      <c r="J33" s="79"/>
      <c r="K33" s="32">
        <v>136</v>
      </c>
      <c r="L33" s="32">
        <v>0</v>
      </c>
      <c r="M33" s="37">
        <v>0</v>
      </c>
      <c r="N33" s="12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2:31" ht="12.75" customHeight="1">
      <c r="B34" s="21"/>
      <c r="D34" s="31"/>
      <c r="E34" s="32"/>
      <c r="F34" s="79"/>
      <c r="G34" s="79"/>
      <c r="H34" s="32"/>
      <c r="I34" s="79"/>
      <c r="J34" s="79"/>
      <c r="K34" s="32"/>
      <c r="L34" s="32"/>
      <c r="M34" s="37"/>
      <c r="N34" s="12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2:31" ht="12.75" customHeight="1">
      <c r="B35" s="21"/>
      <c r="D35" s="31"/>
      <c r="E35" s="32">
        <v>28</v>
      </c>
      <c r="F35" s="79">
        <v>35750</v>
      </c>
      <c r="G35" s="79"/>
      <c r="H35" s="32"/>
      <c r="I35" s="79">
        <v>35850</v>
      </c>
      <c r="J35" s="79"/>
      <c r="K35" s="32">
        <v>196</v>
      </c>
      <c r="L35" s="32">
        <v>0</v>
      </c>
      <c r="M35" s="37">
        <v>0</v>
      </c>
      <c r="N35" s="12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2:31" ht="12.75" customHeight="1">
      <c r="B36" s="21"/>
      <c r="D36" s="31"/>
      <c r="E36" s="32"/>
      <c r="F36" s="79"/>
      <c r="G36" s="79"/>
      <c r="H36" s="32"/>
      <c r="I36" s="79"/>
      <c r="J36" s="79"/>
      <c r="K36" s="32"/>
      <c r="L36" s="32"/>
      <c r="M36" s="37"/>
      <c r="N36" s="12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2:31" ht="12.75" customHeight="1">
      <c r="B37" s="21"/>
      <c r="D37" s="31"/>
      <c r="E37" s="32">
        <v>29</v>
      </c>
      <c r="F37" s="79">
        <v>35900</v>
      </c>
      <c r="G37" s="79"/>
      <c r="H37" s="32"/>
      <c r="I37" s="79">
        <v>36000</v>
      </c>
      <c r="J37" s="79"/>
      <c r="K37" s="32">
        <v>125</v>
      </c>
      <c r="L37" s="32">
        <v>1</v>
      </c>
      <c r="M37" s="37">
        <v>0</v>
      </c>
      <c r="N37" s="12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2:31" ht="12.75" customHeight="1">
      <c r="B38" s="21"/>
      <c r="D38" s="31"/>
      <c r="E38" s="32"/>
      <c r="F38" s="79"/>
      <c r="G38" s="79"/>
      <c r="H38" s="32"/>
      <c r="I38" s="79"/>
      <c r="J38" s="79"/>
      <c r="K38" s="32"/>
      <c r="L38" s="32"/>
      <c r="M38" s="37"/>
      <c r="N38" s="12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2:31" ht="12.75" customHeight="1">
      <c r="B39" s="21"/>
      <c r="D39" s="31"/>
      <c r="E39" s="32">
        <v>30</v>
      </c>
      <c r="F39" s="79">
        <v>36050</v>
      </c>
      <c r="G39" s="79"/>
      <c r="H39" s="32"/>
      <c r="I39" s="79">
        <v>36150</v>
      </c>
      <c r="J39" s="79"/>
      <c r="K39" s="32">
        <v>113</v>
      </c>
      <c r="L39" s="32">
        <v>5</v>
      </c>
      <c r="M39" s="37">
        <v>0</v>
      </c>
      <c r="N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2:31" ht="12.75" customHeight="1">
      <c r="B40" s="21"/>
      <c r="D40" s="31"/>
      <c r="E40" s="32"/>
      <c r="F40" s="79"/>
      <c r="G40" s="79"/>
      <c r="H40" s="32"/>
      <c r="I40" s="79"/>
      <c r="J40" s="79"/>
      <c r="K40" s="32"/>
      <c r="L40" s="32"/>
      <c r="M40" s="37"/>
      <c r="N40" s="1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2:31" ht="12.75" customHeight="1">
      <c r="B41" s="21"/>
      <c r="D41" s="31"/>
      <c r="E41" s="32">
        <v>31</v>
      </c>
      <c r="F41" s="79">
        <v>36200</v>
      </c>
      <c r="G41" s="79"/>
      <c r="H41" s="32"/>
      <c r="I41" s="79">
        <v>36300</v>
      </c>
      <c r="J41" s="79"/>
      <c r="K41" s="32">
        <v>158</v>
      </c>
      <c r="L41" s="32">
        <v>1</v>
      </c>
      <c r="M41" s="37">
        <v>0</v>
      </c>
      <c r="N41" s="1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2:31" ht="12.75" customHeight="1">
      <c r="B42" s="21"/>
      <c r="D42" s="31"/>
      <c r="E42" s="32"/>
      <c r="F42" s="79"/>
      <c r="G42" s="79"/>
      <c r="H42" s="32"/>
      <c r="I42" s="79"/>
      <c r="J42" s="79"/>
      <c r="K42" s="32"/>
      <c r="L42" s="32"/>
      <c r="M42" s="37"/>
      <c r="N42" s="12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2:31" ht="12.75" customHeight="1">
      <c r="B43" s="21"/>
      <c r="D43" s="31"/>
      <c r="E43" s="32">
        <v>32</v>
      </c>
      <c r="F43" s="79">
        <v>36350</v>
      </c>
      <c r="G43" s="79"/>
      <c r="H43" s="32"/>
      <c r="I43" s="79">
        <v>36450</v>
      </c>
      <c r="J43" s="79"/>
      <c r="K43" s="32">
        <v>192</v>
      </c>
      <c r="L43" s="32">
        <v>13</v>
      </c>
      <c r="M43" s="37">
        <v>93</v>
      </c>
      <c r="N43" s="12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2:31" ht="12.75" customHeight="1">
      <c r="B44" s="21"/>
      <c r="D44" s="31"/>
      <c r="E44" s="32"/>
      <c r="F44" s="79"/>
      <c r="G44" s="79"/>
      <c r="H44" s="32"/>
      <c r="I44" s="79"/>
      <c r="J44" s="79"/>
      <c r="K44" s="32"/>
      <c r="L44" s="32"/>
      <c r="M44" s="37"/>
      <c r="N44" s="12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2:31" ht="12.75" customHeight="1">
      <c r="B45" s="21"/>
      <c r="D45" s="31"/>
      <c r="E45" s="32">
        <v>33</v>
      </c>
      <c r="F45" s="79">
        <v>36500</v>
      </c>
      <c r="G45" s="79"/>
      <c r="H45" s="32"/>
      <c r="I45" s="79">
        <v>36600</v>
      </c>
      <c r="J45" s="79"/>
      <c r="K45" s="32">
        <v>227</v>
      </c>
      <c r="L45" s="32">
        <v>29</v>
      </c>
      <c r="M45" s="37">
        <v>143</v>
      </c>
      <c r="N45" s="12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2:31" ht="12.75" customHeight="1">
      <c r="B46" s="21"/>
      <c r="D46" s="31"/>
      <c r="E46" s="32"/>
      <c r="F46" s="79"/>
      <c r="G46" s="79"/>
      <c r="H46" s="32"/>
      <c r="I46" s="79"/>
      <c r="J46" s="79"/>
      <c r="K46" s="32"/>
      <c r="L46" s="32"/>
      <c r="M46" s="37"/>
      <c r="N46" s="12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2:31" ht="12.75" customHeight="1">
      <c r="B47" s="21"/>
      <c r="D47" s="31"/>
      <c r="E47" s="32">
        <v>34</v>
      </c>
      <c r="F47" s="79">
        <v>36650</v>
      </c>
      <c r="G47" s="79"/>
      <c r="H47" s="32"/>
      <c r="I47" s="79">
        <v>36750</v>
      </c>
      <c r="J47" s="79"/>
      <c r="K47" s="32">
        <v>211</v>
      </c>
      <c r="L47" s="32">
        <v>40</v>
      </c>
      <c r="M47" s="37">
        <v>193</v>
      </c>
      <c r="N47" s="12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2:31" ht="12.75" customHeight="1">
      <c r="B48" s="21"/>
      <c r="D48" s="31"/>
      <c r="E48" s="32"/>
      <c r="F48" s="79"/>
      <c r="G48" s="79"/>
      <c r="H48" s="32"/>
      <c r="I48" s="79"/>
      <c r="J48" s="79"/>
      <c r="K48" s="32"/>
      <c r="L48" s="32"/>
      <c r="M48" s="37"/>
      <c r="N48" s="12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2:31" ht="12.75" customHeight="1">
      <c r="B49" s="21"/>
      <c r="D49" s="31"/>
      <c r="E49" s="32">
        <v>35</v>
      </c>
      <c r="F49" s="79">
        <v>36800</v>
      </c>
      <c r="G49" s="79"/>
      <c r="H49" s="32"/>
      <c r="I49" s="79">
        <v>36900</v>
      </c>
      <c r="J49" s="79"/>
      <c r="K49" s="32">
        <v>118</v>
      </c>
      <c r="L49" s="32">
        <v>23</v>
      </c>
      <c r="M49" s="37">
        <v>198</v>
      </c>
      <c r="N49" s="12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2:31" ht="12.75" customHeight="1">
      <c r="B50" s="21"/>
      <c r="D50" s="31"/>
      <c r="E50" s="32"/>
      <c r="F50" s="79"/>
      <c r="G50" s="79"/>
      <c r="H50" s="32"/>
      <c r="I50" s="79"/>
      <c r="J50" s="79"/>
      <c r="K50" s="32"/>
      <c r="L50" s="32"/>
      <c r="M50" s="37"/>
      <c r="N50" s="12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2:31" ht="12.75" customHeight="1">
      <c r="B51" s="21"/>
      <c r="D51" s="31"/>
      <c r="E51" s="32">
        <v>36</v>
      </c>
      <c r="F51" s="79">
        <v>36950</v>
      </c>
      <c r="G51" s="79"/>
      <c r="H51" s="32"/>
      <c r="I51" s="79">
        <v>36967</v>
      </c>
      <c r="J51" s="79"/>
      <c r="K51" s="32">
        <v>70</v>
      </c>
      <c r="L51" s="32">
        <v>1</v>
      </c>
      <c r="M51" s="37">
        <v>17</v>
      </c>
      <c r="N51" s="12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2:31" ht="12.75" customHeight="1">
      <c r="B52" s="21"/>
      <c r="D52" s="31"/>
      <c r="E52" s="32"/>
      <c r="F52" s="79"/>
      <c r="G52" s="79"/>
      <c r="H52" s="32"/>
      <c r="I52" s="79"/>
      <c r="J52" s="79"/>
      <c r="K52" s="32"/>
      <c r="L52" s="32"/>
      <c r="M52" s="37"/>
      <c r="N52" s="12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2:31" ht="12.75" customHeight="1">
      <c r="B53" s="21"/>
      <c r="D53" s="31"/>
      <c r="E53" s="32"/>
      <c r="F53" s="79"/>
      <c r="G53" s="79"/>
      <c r="H53" s="32"/>
      <c r="I53" s="79"/>
      <c r="J53" s="79"/>
      <c r="K53" s="32"/>
      <c r="L53" s="32"/>
      <c r="M53" s="37"/>
      <c r="N53" s="12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2:31" ht="12.75" customHeight="1">
      <c r="B54" s="21"/>
      <c r="D54" s="31"/>
      <c r="E54" s="32"/>
      <c r="F54" s="79"/>
      <c r="G54" s="79"/>
      <c r="H54" s="32"/>
      <c r="I54" s="79"/>
      <c r="J54" s="79"/>
      <c r="K54" s="32"/>
      <c r="L54" s="32"/>
      <c r="M54" s="37"/>
      <c r="N54" s="12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2:31" ht="12.75" customHeight="1">
      <c r="B55" s="21"/>
      <c r="D55" s="31"/>
      <c r="E55" s="32"/>
      <c r="F55" s="79"/>
      <c r="G55" s="79"/>
      <c r="H55" s="32"/>
      <c r="I55" s="79"/>
      <c r="J55" s="79"/>
      <c r="K55" s="32"/>
      <c r="L55" s="32"/>
      <c r="M55" s="37"/>
      <c r="N55" s="12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2:31" ht="12.75" customHeight="1">
      <c r="B56" s="21"/>
      <c r="D56" s="31"/>
      <c r="E56" s="32"/>
      <c r="F56" s="79"/>
      <c r="G56" s="79"/>
      <c r="H56" s="32"/>
      <c r="I56" s="79"/>
      <c r="J56" s="79"/>
      <c r="K56" s="32"/>
      <c r="L56" s="32"/>
      <c r="M56" s="37"/>
      <c r="N56" s="12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2:31" ht="12.75" customHeight="1">
      <c r="B57" s="21"/>
      <c r="D57" s="31"/>
      <c r="E57" s="32"/>
      <c r="F57" s="79"/>
      <c r="G57" s="79"/>
      <c r="H57" s="32"/>
      <c r="I57" s="79"/>
      <c r="J57" s="79"/>
      <c r="K57" s="32"/>
      <c r="L57" s="32"/>
      <c r="M57" s="37"/>
      <c r="N57" s="12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2:31" ht="12.75" customHeight="1">
      <c r="B58" s="21"/>
      <c r="D58" s="31"/>
      <c r="E58" s="32"/>
      <c r="F58" s="79"/>
      <c r="G58" s="79"/>
      <c r="H58" s="32"/>
      <c r="I58" s="79"/>
      <c r="J58" s="79"/>
      <c r="K58" s="32"/>
      <c r="L58" s="32"/>
      <c r="M58" s="37"/>
      <c r="N58" s="12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2:31" ht="12.75" customHeight="1">
      <c r="B59" s="21"/>
      <c r="D59" s="31"/>
      <c r="E59" s="32"/>
      <c r="F59" s="79"/>
      <c r="G59" s="79"/>
      <c r="H59" s="32"/>
      <c r="I59" s="79"/>
      <c r="J59" s="79"/>
      <c r="K59" s="32"/>
      <c r="L59" s="32"/>
      <c r="M59" s="37"/>
      <c r="N59" s="12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2:31" ht="12.75" customHeight="1">
      <c r="B60" s="21"/>
      <c r="D60" s="31"/>
      <c r="E60" s="32"/>
      <c r="F60" s="79"/>
      <c r="G60" s="79"/>
      <c r="H60" s="32"/>
      <c r="I60" s="79"/>
      <c r="J60" s="79"/>
      <c r="K60" s="32"/>
      <c r="L60" s="32"/>
      <c r="M60" s="37"/>
      <c r="N60" s="12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2:31" ht="12.75" customHeight="1">
      <c r="B61" s="21"/>
      <c r="D61" s="31"/>
      <c r="E61" s="32"/>
      <c r="F61" s="79"/>
      <c r="G61" s="79"/>
      <c r="H61" s="32"/>
      <c r="I61" s="79"/>
      <c r="J61" s="79"/>
      <c r="K61" s="32"/>
      <c r="L61" s="32"/>
      <c r="M61" s="37"/>
      <c r="N61" s="12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2:31" ht="12.75" customHeight="1">
      <c r="B62" s="21"/>
      <c r="D62" s="31"/>
      <c r="E62" s="32"/>
      <c r="F62" s="79"/>
      <c r="G62" s="79"/>
      <c r="H62" s="32"/>
      <c r="I62" s="79"/>
      <c r="J62" s="79"/>
      <c r="K62" s="32"/>
      <c r="L62" s="32"/>
      <c r="M62" s="37"/>
      <c r="N62" s="1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2:31" ht="12.75" customHeight="1">
      <c r="B63" s="21"/>
      <c r="D63" s="31"/>
      <c r="E63" s="32"/>
      <c r="F63" s="79"/>
      <c r="G63" s="79"/>
      <c r="H63" s="32"/>
      <c r="I63" s="79"/>
      <c r="J63" s="79"/>
      <c r="K63" s="32"/>
      <c r="L63" s="32"/>
      <c r="M63" s="37"/>
      <c r="N63" s="1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2:31" ht="12.75" customHeight="1">
      <c r="B64" s="21"/>
      <c r="D64" s="31"/>
      <c r="E64" s="32"/>
      <c r="F64" s="79"/>
      <c r="G64" s="79"/>
      <c r="H64" s="32"/>
      <c r="I64" s="79"/>
      <c r="J64" s="79"/>
      <c r="K64" s="32"/>
      <c r="L64" s="32"/>
      <c r="M64" s="37"/>
      <c r="N64" s="1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2:31" ht="12.75" customHeight="1">
      <c r="B65" s="21"/>
      <c r="D65" s="31"/>
      <c r="E65" s="32"/>
      <c r="F65" s="79"/>
      <c r="G65" s="79"/>
      <c r="H65" s="32"/>
      <c r="I65" s="79"/>
      <c r="J65" s="79"/>
      <c r="K65" s="32"/>
      <c r="L65" s="32"/>
      <c r="M65" s="37"/>
      <c r="N65" s="12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2:31" ht="12.75" customHeight="1">
      <c r="B66" s="21"/>
      <c r="D66" s="31"/>
      <c r="E66" s="32">
        <v>16</v>
      </c>
      <c r="F66" s="102" t="s">
        <v>71</v>
      </c>
      <c r="G66" s="103"/>
      <c r="H66" s="103"/>
      <c r="I66" s="103"/>
      <c r="J66" s="104"/>
      <c r="K66" s="32"/>
      <c r="L66" s="32"/>
      <c r="M66" s="37">
        <v>-125</v>
      </c>
      <c r="N66" s="12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2:31" ht="12.75" customHeight="1">
      <c r="B67" s="21"/>
      <c r="D67" s="31"/>
      <c r="E67" s="32"/>
      <c r="F67" s="79"/>
      <c r="G67" s="79"/>
      <c r="H67" s="32"/>
      <c r="I67" s="79"/>
      <c r="J67" s="79"/>
      <c r="K67" s="32"/>
      <c r="L67" s="32"/>
      <c r="M67" s="37"/>
      <c r="N67" s="12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2:31" ht="12.75" customHeight="1">
      <c r="B68" s="21"/>
      <c r="D68" s="31"/>
      <c r="E68" s="32"/>
      <c r="F68" s="79"/>
      <c r="G68" s="79"/>
      <c r="H68" s="32"/>
      <c r="I68" s="79"/>
      <c r="J68" s="79"/>
      <c r="K68" s="32"/>
      <c r="L68" s="32"/>
      <c r="M68" s="37"/>
      <c r="N68" s="12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2:31" ht="12.75" customHeight="1">
      <c r="B69" s="21"/>
      <c r="D69" s="31"/>
      <c r="E69" s="32"/>
      <c r="F69" s="79"/>
      <c r="G69" s="79"/>
      <c r="H69" s="32"/>
      <c r="I69" s="79"/>
      <c r="J69" s="79"/>
      <c r="K69" s="32"/>
      <c r="L69" s="32"/>
      <c r="M69" s="37"/>
      <c r="N69" s="12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2:31" ht="12.75" customHeight="1">
      <c r="B70" s="21"/>
      <c r="D70" s="31"/>
      <c r="E70" s="32"/>
      <c r="F70" s="79"/>
      <c r="G70" s="79"/>
      <c r="H70" s="32"/>
      <c r="I70" s="79"/>
      <c r="J70" s="79"/>
      <c r="K70" s="32"/>
      <c r="L70" s="32"/>
      <c r="M70" s="37"/>
      <c r="N70" s="12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2:31" ht="12.75" customHeight="1">
      <c r="B71" s="21"/>
      <c r="D71" s="31"/>
      <c r="E71" s="32"/>
      <c r="F71" s="79"/>
      <c r="G71" s="79"/>
      <c r="H71" s="32"/>
      <c r="I71" s="79"/>
      <c r="J71" s="79"/>
      <c r="K71" s="32"/>
      <c r="L71" s="32"/>
      <c r="M71" s="37"/>
      <c r="N71" s="12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2:31" ht="12.75" customHeight="1">
      <c r="B72" s="21"/>
      <c r="D72" s="31"/>
      <c r="E72" s="32"/>
      <c r="F72" s="79"/>
      <c r="G72" s="79"/>
      <c r="H72" s="32"/>
      <c r="I72" s="79"/>
      <c r="J72" s="79"/>
      <c r="K72" s="32"/>
      <c r="L72" s="32"/>
      <c r="M72" s="37"/>
      <c r="N72" s="1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2:31" ht="12.75" customHeight="1">
      <c r="B73" s="21"/>
      <c r="D73" s="31"/>
      <c r="E73" s="32"/>
      <c r="F73" s="79"/>
      <c r="G73" s="79"/>
      <c r="H73" s="32"/>
      <c r="I73" s="79"/>
      <c r="J73" s="79"/>
      <c r="K73" s="32"/>
      <c r="L73" s="32"/>
      <c r="M73" s="37"/>
      <c r="N73" s="1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2:31" ht="12.75" customHeight="1">
      <c r="B74" s="21"/>
      <c r="D74" s="31"/>
      <c r="E74" s="32"/>
      <c r="F74" s="79"/>
      <c r="G74" s="79"/>
      <c r="H74" s="32"/>
      <c r="I74" s="79"/>
      <c r="J74" s="79"/>
      <c r="K74" s="32"/>
      <c r="L74" s="32"/>
      <c r="M74" s="37"/>
      <c r="N74" s="1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2:31" ht="12.75" customHeight="1">
      <c r="B75" s="21"/>
      <c r="D75" s="31"/>
      <c r="E75" s="32"/>
      <c r="F75" s="79"/>
      <c r="G75" s="79"/>
      <c r="H75" s="32"/>
      <c r="I75" s="79"/>
      <c r="J75" s="79"/>
      <c r="K75" s="32"/>
      <c r="L75" s="32"/>
      <c r="M75" s="37"/>
      <c r="N75" s="12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2:31" ht="12.75" customHeight="1">
      <c r="B76" s="21"/>
      <c r="D76" s="31"/>
      <c r="E76" s="32"/>
      <c r="F76" s="79"/>
      <c r="G76" s="79"/>
      <c r="H76" s="32"/>
      <c r="I76" s="79"/>
      <c r="J76" s="79"/>
      <c r="K76" s="32"/>
      <c r="L76" s="32"/>
      <c r="M76" s="37"/>
      <c r="N76" s="1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2:31" ht="12.75" customHeight="1">
      <c r="B77" s="21"/>
      <c r="D77" s="31"/>
      <c r="E77" s="32"/>
      <c r="F77" s="79"/>
      <c r="G77" s="79"/>
      <c r="H77" s="32"/>
      <c r="I77" s="79"/>
      <c r="J77" s="79"/>
      <c r="K77" s="32"/>
      <c r="L77" s="32"/>
      <c r="M77" s="37"/>
      <c r="N77" s="12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2:31" ht="12.75" customHeight="1">
      <c r="B78" s="21"/>
      <c r="D78" s="31"/>
      <c r="E78" s="32"/>
      <c r="F78" s="79"/>
      <c r="G78" s="79"/>
      <c r="H78" s="32"/>
      <c r="I78" s="79"/>
      <c r="J78" s="79"/>
      <c r="K78" s="32"/>
      <c r="L78" s="32"/>
      <c r="M78" s="37"/>
      <c r="N78" s="1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2:31" ht="12.75" customHeight="1">
      <c r="B79" s="21"/>
      <c r="D79" s="31"/>
      <c r="E79" s="32"/>
      <c r="F79" s="79"/>
      <c r="G79" s="79"/>
      <c r="H79" s="32"/>
      <c r="I79" s="79"/>
      <c r="J79" s="79"/>
      <c r="K79" s="32"/>
      <c r="L79" s="32"/>
      <c r="M79" s="37"/>
      <c r="N79" s="12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2:31" ht="12.75" customHeight="1">
      <c r="B80" s="21"/>
      <c r="D80" s="31"/>
      <c r="E80" s="32"/>
      <c r="F80" s="79"/>
      <c r="G80" s="79"/>
      <c r="H80" s="32"/>
      <c r="I80" s="79"/>
      <c r="J80" s="79"/>
      <c r="K80" s="32"/>
      <c r="L80" s="32"/>
      <c r="M80" s="37"/>
      <c r="N80" s="12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2:31" ht="12.75" customHeight="1">
      <c r="B81" s="21"/>
      <c r="D81" s="31"/>
      <c r="E81" s="32"/>
      <c r="F81" s="79"/>
      <c r="G81" s="79"/>
      <c r="H81" s="32"/>
      <c r="I81" s="79"/>
      <c r="J81" s="79"/>
      <c r="K81" s="32"/>
      <c r="L81" s="32"/>
      <c r="M81" s="37"/>
      <c r="N81" s="12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2:31" ht="12.75" customHeight="1">
      <c r="B82" s="21"/>
      <c r="D82" s="31"/>
      <c r="E82" s="32"/>
      <c r="F82" s="79"/>
      <c r="G82" s="79"/>
      <c r="H82" s="32"/>
      <c r="I82" s="79"/>
      <c r="J82" s="79"/>
      <c r="K82" s="32"/>
      <c r="L82" s="32"/>
      <c r="M82" s="37"/>
      <c r="N82" s="12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2:31" ht="12.75" customHeight="1" thickBot="1">
      <c r="B83" s="22"/>
      <c r="D83" s="40"/>
      <c r="E83" s="41"/>
      <c r="F83" s="96"/>
      <c r="G83" s="96"/>
      <c r="H83" s="41"/>
      <c r="I83" s="96"/>
      <c r="J83" s="96"/>
      <c r="K83" s="41"/>
      <c r="L83" s="41"/>
      <c r="M83" s="42"/>
      <c r="N83" s="12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2:31" ht="12.75" customHeight="1" thickBot="1">
      <c r="B84" s="5" t="s">
        <v>11</v>
      </c>
      <c r="C84" s="43"/>
      <c r="D84" s="82" t="s">
        <v>2</v>
      </c>
      <c r="E84" s="83"/>
      <c r="F84" s="83"/>
      <c r="G84" s="83"/>
      <c r="H84" s="83"/>
      <c r="I84" s="83"/>
      <c r="J84" s="84"/>
      <c r="K84" s="38">
        <f>IF(K8="","",IF(OR(K23="", K23="LS", K23="LUMP"),IF(SUM(COUNTIF(K25:K83,"LS")+COUNTIF(K25:K83,"LUMP"))&gt;0,"LS",""),IF(SUM(K25:K83)&gt;0,ROUNDUP(SUM(K25:K83),0),"")))</f>
        <v>2153</v>
      </c>
      <c r="L84" s="38">
        <f t="shared" ref="L84:AE84" si="3">IF(L8="","",IF(OR(L23="", L23="LS", L23="LUMP"),IF(SUM(COUNTIF(L25:L83,"LS")+COUNTIF(L25:L83,"LUMP"))&gt;0,"LS",""),IF(SUM(L25:L83)&gt;0,ROUNDUP(SUM(L25:L83),0),"")))</f>
        <v>123</v>
      </c>
      <c r="M84" s="39">
        <f>IF(M8="","",IF(OR(M23="", M23="LS", M23="LUMP"),IF(SUM(COUNTIF(M25:M83,"LS")+COUNTIF(M25:M83,"LUMP"))&gt;0,"LS",""),IF(SUM(M25:M83)&gt;0,ROUNDUP(SUM(M25:M83),0),"")))</f>
        <v>555</v>
      </c>
      <c r="N84" s="29" t="str">
        <f t="shared" si="3"/>
        <v/>
      </c>
      <c r="O84" s="13" t="str">
        <f t="shared" si="3"/>
        <v/>
      </c>
      <c r="P84" s="13" t="str">
        <f t="shared" si="3"/>
        <v/>
      </c>
      <c r="Q84" s="13" t="str">
        <f t="shared" si="3"/>
        <v/>
      </c>
      <c r="R84" s="13" t="str">
        <f t="shared" si="3"/>
        <v/>
      </c>
      <c r="S84" s="13" t="str">
        <f t="shared" si="3"/>
        <v/>
      </c>
      <c r="T84" s="13" t="str">
        <f t="shared" si="3"/>
        <v/>
      </c>
      <c r="U84" s="13" t="str">
        <f t="shared" si="3"/>
        <v/>
      </c>
      <c r="V84" s="13" t="str">
        <f t="shared" si="3"/>
        <v/>
      </c>
      <c r="W84" s="13" t="str">
        <f t="shared" si="3"/>
        <v/>
      </c>
      <c r="X84" s="13" t="str">
        <f t="shared" si="3"/>
        <v/>
      </c>
      <c r="Y84" s="13" t="str">
        <f t="shared" si="3"/>
        <v/>
      </c>
      <c r="Z84" s="13" t="str">
        <f t="shared" si="3"/>
        <v/>
      </c>
      <c r="AA84" s="13" t="str">
        <f t="shared" si="3"/>
        <v/>
      </c>
      <c r="AB84" s="13" t="str">
        <f t="shared" si="3"/>
        <v/>
      </c>
      <c r="AC84" s="13" t="str">
        <f t="shared" si="3"/>
        <v/>
      </c>
      <c r="AD84" s="13" t="str">
        <f t="shared" si="3"/>
        <v/>
      </c>
      <c r="AE84" s="13" t="str">
        <f t="shared" si="3"/>
        <v/>
      </c>
    </row>
  </sheetData>
  <mergeCells count="147">
    <mergeCell ref="B10:B23"/>
    <mergeCell ref="F66:J66"/>
    <mergeCell ref="F25:G25"/>
    <mergeCell ref="I25:J25"/>
    <mergeCell ref="F27:G27"/>
    <mergeCell ref="F26:G26"/>
    <mergeCell ref="F28:G28"/>
    <mergeCell ref="F29:G29"/>
    <mergeCell ref="F30:G30"/>
    <mergeCell ref="F31:G31"/>
    <mergeCell ref="F48:G48"/>
    <mergeCell ref="F49:G49"/>
    <mergeCell ref="F50:G50"/>
    <mergeCell ref="F51:G51"/>
    <mergeCell ref="F53:G53"/>
    <mergeCell ref="F52:G52"/>
    <mergeCell ref="F54:G54"/>
    <mergeCell ref="F55:G55"/>
    <mergeCell ref="F56:G56"/>
    <mergeCell ref="F57:G57"/>
    <mergeCell ref="F58:G58"/>
    <mergeCell ref="F59:G59"/>
    <mergeCell ref="F60:G60"/>
    <mergeCell ref="F61:G61"/>
    <mergeCell ref="D7:AE7"/>
    <mergeCell ref="D8:J8"/>
    <mergeCell ref="D9:J9"/>
    <mergeCell ref="F41:G41"/>
    <mergeCell ref="F42:G42"/>
    <mergeCell ref="F43:G43"/>
    <mergeCell ref="F44:G44"/>
    <mergeCell ref="F46:G46"/>
    <mergeCell ref="F47:G47"/>
    <mergeCell ref="F32:G32"/>
    <mergeCell ref="F33:G33"/>
    <mergeCell ref="F34:G34"/>
    <mergeCell ref="F36:G36"/>
    <mergeCell ref="F37:G37"/>
    <mergeCell ref="F38:G38"/>
    <mergeCell ref="F39:G39"/>
    <mergeCell ref="F40:G40"/>
    <mergeCell ref="AE11:AE22"/>
    <mergeCell ref="U11:U22"/>
    <mergeCell ref="T11:T22"/>
    <mergeCell ref="X11:X22"/>
    <mergeCell ref="W11:W22"/>
    <mergeCell ref="S11:S22"/>
    <mergeCell ref="R11:R22"/>
    <mergeCell ref="F62:G62"/>
    <mergeCell ref="F63:G63"/>
    <mergeCell ref="F64:G64"/>
    <mergeCell ref="F65:G65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I26:J26"/>
    <mergeCell ref="I27:J27"/>
    <mergeCell ref="I28:J28"/>
    <mergeCell ref="I29:J29"/>
    <mergeCell ref="I30:J30"/>
    <mergeCell ref="I31:J31"/>
    <mergeCell ref="I34:J34"/>
    <mergeCell ref="I33:J33"/>
    <mergeCell ref="I32:J32"/>
    <mergeCell ref="I83:J83"/>
    <mergeCell ref="I82:J82"/>
    <mergeCell ref="I81:J81"/>
    <mergeCell ref="I80:J80"/>
    <mergeCell ref="I79:J79"/>
    <mergeCell ref="I78:J78"/>
    <mergeCell ref="I77:J77"/>
    <mergeCell ref="I76:J76"/>
    <mergeCell ref="I75:J75"/>
    <mergeCell ref="I74:J74"/>
    <mergeCell ref="I73:J73"/>
    <mergeCell ref="I72:J72"/>
    <mergeCell ref="I71:J71"/>
    <mergeCell ref="I70:J70"/>
    <mergeCell ref="I69:J69"/>
    <mergeCell ref="I68:J68"/>
    <mergeCell ref="I67:J67"/>
    <mergeCell ref="I65:J65"/>
    <mergeCell ref="I64:J64"/>
    <mergeCell ref="I63:J63"/>
    <mergeCell ref="I62:J62"/>
    <mergeCell ref="I61:J61"/>
    <mergeCell ref="I60:J60"/>
    <mergeCell ref="I59:J59"/>
    <mergeCell ref="I58:J58"/>
    <mergeCell ref="I40:J40"/>
    <mergeCell ref="I56:J56"/>
    <mergeCell ref="I57:J57"/>
    <mergeCell ref="I55:J55"/>
    <mergeCell ref="I54:J54"/>
    <mergeCell ref="I53:J53"/>
    <mergeCell ref="I52:J52"/>
    <mergeCell ref="I51:J51"/>
    <mergeCell ref="I50:J50"/>
    <mergeCell ref="I49:J49"/>
    <mergeCell ref="I45:J45"/>
    <mergeCell ref="Q11:Q22"/>
    <mergeCell ref="P11:P22"/>
    <mergeCell ref="Y11:Y22"/>
    <mergeCell ref="AD11:AD22"/>
    <mergeCell ref="AC11:AC22"/>
    <mergeCell ref="AB11:AB22"/>
    <mergeCell ref="Z11:Z22"/>
    <mergeCell ref="AA11:AA22"/>
    <mergeCell ref="E10:E23"/>
    <mergeCell ref="F35:G35"/>
    <mergeCell ref="I35:J35"/>
    <mergeCell ref="D10:D23"/>
    <mergeCell ref="D84:J84"/>
    <mergeCell ref="V11:V22"/>
    <mergeCell ref="O11:O22"/>
    <mergeCell ref="N11:N22"/>
    <mergeCell ref="M11:M22"/>
    <mergeCell ref="L11:L22"/>
    <mergeCell ref="K11:K22"/>
    <mergeCell ref="F24:J24"/>
    <mergeCell ref="F10:J23"/>
    <mergeCell ref="I39:J39"/>
    <mergeCell ref="I38:J38"/>
    <mergeCell ref="I37:J37"/>
    <mergeCell ref="I36:J36"/>
    <mergeCell ref="I48:J48"/>
    <mergeCell ref="I47:J47"/>
    <mergeCell ref="I46:J46"/>
    <mergeCell ref="I44:J44"/>
    <mergeCell ref="I43:J43"/>
    <mergeCell ref="I42:J42"/>
    <mergeCell ref="I41:J41"/>
    <mergeCell ref="F45:G45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4CFF-EA50-445B-A30C-659BD1AFFB80}">
  <sheetPr>
    <pageSetUpPr fitToPage="1"/>
  </sheetPr>
  <dimension ref="A1:H53"/>
  <sheetViews>
    <sheetView showGridLines="0" zoomScale="80" zoomScaleNormal="80" workbookViewId="0">
      <selection activeCell="C8" sqref="C8"/>
    </sheetView>
  </sheetViews>
  <sheetFormatPr defaultRowHeight="15"/>
  <cols>
    <col min="1" max="1" width="3.140625" style="44" customWidth="1"/>
    <col min="2" max="2" width="87.140625" style="44" customWidth="1"/>
    <col min="3" max="3" width="19.5703125" style="49" bestFit="1" customWidth="1"/>
    <col min="4" max="4" width="16.5703125" style="44" customWidth="1"/>
    <col min="5" max="5" width="15.7109375" style="44" customWidth="1"/>
    <col min="6" max="6" width="37.140625" style="44" bestFit="1" customWidth="1"/>
    <col min="7" max="7" width="12.7109375" style="44" customWidth="1"/>
    <col min="8" max="8" width="11.42578125" style="44" bestFit="1" customWidth="1"/>
    <col min="9" max="257" width="8.85546875" style="44"/>
    <col min="258" max="258" width="34.42578125" style="44" customWidth="1"/>
    <col min="259" max="259" width="33.140625" style="44" customWidth="1"/>
    <col min="260" max="260" width="15.85546875" style="44" customWidth="1"/>
    <col min="261" max="262" width="15.7109375" style="44" customWidth="1"/>
    <col min="263" max="263" width="12.7109375" style="44" customWidth="1"/>
    <col min="264" max="264" width="11.42578125" style="44" bestFit="1" customWidth="1"/>
    <col min="265" max="513" width="8.85546875" style="44"/>
    <col min="514" max="514" width="34.42578125" style="44" customWidth="1"/>
    <col min="515" max="515" width="33.140625" style="44" customWidth="1"/>
    <col min="516" max="516" width="15.85546875" style="44" customWidth="1"/>
    <col min="517" max="518" width="15.7109375" style="44" customWidth="1"/>
    <col min="519" max="519" width="12.7109375" style="44" customWidth="1"/>
    <col min="520" max="520" width="11.42578125" style="44" bestFit="1" customWidth="1"/>
    <col min="521" max="769" width="8.85546875" style="44"/>
    <col min="770" max="770" width="34.42578125" style="44" customWidth="1"/>
    <col min="771" max="771" width="33.140625" style="44" customWidth="1"/>
    <col min="772" max="772" width="15.85546875" style="44" customWidth="1"/>
    <col min="773" max="774" width="15.7109375" style="44" customWidth="1"/>
    <col min="775" max="775" width="12.7109375" style="44" customWidth="1"/>
    <col min="776" max="776" width="11.42578125" style="44" bestFit="1" customWidth="1"/>
    <col min="777" max="1025" width="8.85546875" style="44"/>
    <col min="1026" max="1026" width="34.42578125" style="44" customWidth="1"/>
    <col min="1027" max="1027" width="33.140625" style="44" customWidth="1"/>
    <col min="1028" max="1028" width="15.85546875" style="44" customWidth="1"/>
    <col min="1029" max="1030" width="15.7109375" style="44" customWidth="1"/>
    <col min="1031" max="1031" width="12.7109375" style="44" customWidth="1"/>
    <col min="1032" max="1032" width="11.42578125" style="44" bestFit="1" customWidth="1"/>
    <col min="1033" max="1281" width="8.85546875" style="44"/>
    <col min="1282" max="1282" width="34.42578125" style="44" customWidth="1"/>
    <col min="1283" max="1283" width="33.140625" style="44" customWidth="1"/>
    <col min="1284" max="1284" width="15.85546875" style="44" customWidth="1"/>
    <col min="1285" max="1286" width="15.7109375" style="44" customWidth="1"/>
    <col min="1287" max="1287" width="12.7109375" style="44" customWidth="1"/>
    <col min="1288" max="1288" width="11.42578125" style="44" bestFit="1" customWidth="1"/>
    <col min="1289" max="1537" width="8.85546875" style="44"/>
    <col min="1538" max="1538" width="34.42578125" style="44" customWidth="1"/>
    <col min="1539" max="1539" width="33.140625" style="44" customWidth="1"/>
    <col min="1540" max="1540" width="15.85546875" style="44" customWidth="1"/>
    <col min="1541" max="1542" width="15.7109375" style="44" customWidth="1"/>
    <col min="1543" max="1543" width="12.7109375" style="44" customWidth="1"/>
    <col min="1544" max="1544" width="11.42578125" style="44" bestFit="1" customWidth="1"/>
    <col min="1545" max="1793" width="8.85546875" style="44"/>
    <col min="1794" max="1794" width="34.42578125" style="44" customWidth="1"/>
    <col min="1795" max="1795" width="33.140625" style="44" customWidth="1"/>
    <col min="1796" max="1796" width="15.85546875" style="44" customWidth="1"/>
    <col min="1797" max="1798" width="15.7109375" style="44" customWidth="1"/>
    <col min="1799" max="1799" width="12.7109375" style="44" customWidth="1"/>
    <col min="1800" max="1800" width="11.42578125" style="44" bestFit="1" customWidth="1"/>
    <col min="1801" max="2049" width="8.85546875" style="44"/>
    <col min="2050" max="2050" width="34.42578125" style="44" customWidth="1"/>
    <col min="2051" max="2051" width="33.140625" style="44" customWidth="1"/>
    <col min="2052" max="2052" width="15.85546875" style="44" customWidth="1"/>
    <col min="2053" max="2054" width="15.7109375" style="44" customWidth="1"/>
    <col min="2055" max="2055" width="12.7109375" style="44" customWidth="1"/>
    <col min="2056" max="2056" width="11.42578125" style="44" bestFit="1" customWidth="1"/>
    <col min="2057" max="2305" width="8.85546875" style="44"/>
    <col min="2306" max="2306" width="34.42578125" style="44" customWidth="1"/>
    <col min="2307" max="2307" width="33.140625" style="44" customWidth="1"/>
    <col min="2308" max="2308" width="15.85546875" style="44" customWidth="1"/>
    <col min="2309" max="2310" width="15.7109375" style="44" customWidth="1"/>
    <col min="2311" max="2311" width="12.7109375" style="44" customWidth="1"/>
    <col min="2312" max="2312" width="11.42578125" style="44" bestFit="1" customWidth="1"/>
    <col min="2313" max="2561" width="8.85546875" style="44"/>
    <col min="2562" max="2562" width="34.42578125" style="44" customWidth="1"/>
    <col min="2563" max="2563" width="33.140625" style="44" customWidth="1"/>
    <col min="2564" max="2564" width="15.85546875" style="44" customWidth="1"/>
    <col min="2565" max="2566" width="15.7109375" style="44" customWidth="1"/>
    <col min="2567" max="2567" width="12.7109375" style="44" customWidth="1"/>
    <col min="2568" max="2568" width="11.42578125" style="44" bestFit="1" customWidth="1"/>
    <col min="2569" max="2817" width="8.85546875" style="44"/>
    <col min="2818" max="2818" width="34.42578125" style="44" customWidth="1"/>
    <col min="2819" max="2819" width="33.140625" style="44" customWidth="1"/>
    <col min="2820" max="2820" width="15.85546875" style="44" customWidth="1"/>
    <col min="2821" max="2822" width="15.7109375" style="44" customWidth="1"/>
    <col min="2823" max="2823" width="12.7109375" style="44" customWidth="1"/>
    <col min="2824" max="2824" width="11.42578125" style="44" bestFit="1" customWidth="1"/>
    <col min="2825" max="3073" width="8.85546875" style="44"/>
    <col min="3074" max="3074" width="34.42578125" style="44" customWidth="1"/>
    <col min="3075" max="3075" width="33.140625" style="44" customWidth="1"/>
    <col min="3076" max="3076" width="15.85546875" style="44" customWidth="1"/>
    <col min="3077" max="3078" width="15.7109375" style="44" customWidth="1"/>
    <col min="3079" max="3079" width="12.7109375" style="44" customWidth="1"/>
    <col min="3080" max="3080" width="11.42578125" style="44" bestFit="1" customWidth="1"/>
    <col min="3081" max="3329" width="8.85546875" style="44"/>
    <col min="3330" max="3330" width="34.42578125" style="44" customWidth="1"/>
    <col min="3331" max="3331" width="33.140625" style="44" customWidth="1"/>
    <col min="3332" max="3332" width="15.85546875" style="44" customWidth="1"/>
    <col min="3333" max="3334" width="15.7109375" style="44" customWidth="1"/>
    <col min="3335" max="3335" width="12.7109375" style="44" customWidth="1"/>
    <col min="3336" max="3336" width="11.42578125" style="44" bestFit="1" customWidth="1"/>
    <col min="3337" max="3585" width="8.85546875" style="44"/>
    <col min="3586" max="3586" width="34.42578125" style="44" customWidth="1"/>
    <col min="3587" max="3587" width="33.140625" style="44" customWidth="1"/>
    <col min="3588" max="3588" width="15.85546875" style="44" customWidth="1"/>
    <col min="3589" max="3590" width="15.7109375" style="44" customWidth="1"/>
    <col min="3591" max="3591" width="12.7109375" style="44" customWidth="1"/>
    <col min="3592" max="3592" width="11.42578125" style="44" bestFit="1" customWidth="1"/>
    <col min="3593" max="3841" width="8.85546875" style="44"/>
    <col min="3842" max="3842" width="34.42578125" style="44" customWidth="1"/>
    <col min="3843" max="3843" width="33.140625" style="44" customWidth="1"/>
    <col min="3844" max="3844" width="15.85546875" style="44" customWidth="1"/>
    <col min="3845" max="3846" width="15.7109375" style="44" customWidth="1"/>
    <col min="3847" max="3847" width="12.7109375" style="44" customWidth="1"/>
    <col min="3848" max="3848" width="11.42578125" style="44" bestFit="1" customWidth="1"/>
    <col min="3849" max="4097" width="8.85546875" style="44"/>
    <col min="4098" max="4098" width="34.42578125" style="44" customWidth="1"/>
    <col min="4099" max="4099" width="33.140625" style="44" customWidth="1"/>
    <col min="4100" max="4100" width="15.85546875" style="44" customWidth="1"/>
    <col min="4101" max="4102" width="15.7109375" style="44" customWidth="1"/>
    <col min="4103" max="4103" width="12.7109375" style="44" customWidth="1"/>
    <col min="4104" max="4104" width="11.42578125" style="44" bestFit="1" customWidth="1"/>
    <col min="4105" max="4353" width="8.85546875" style="44"/>
    <col min="4354" max="4354" width="34.42578125" style="44" customWidth="1"/>
    <col min="4355" max="4355" width="33.140625" style="44" customWidth="1"/>
    <col min="4356" max="4356" width="15.85546875" style="44" customWidth="1"/>
    <col min="4357" max="4358" width="15.7109375" style="44" customWidth="1"/>
    <col min="4359" max="4359" width="12.7109375" style="44" customWidth="1"/>
    <col min="4360" max="4360" width="11.42578125" style="44" bestFit="1" customWidth="1"/>
    <col min="4361" max="4609" width="8.85546875" style="44"/>
    <col min="4610" max="4610" width="34.42578125" style="44" customWidth="1"/>
    <col min="4611" max="4611" width="33.140625" style="44" customWidth="1"/>
    <col min="4612" max="4612" width="15.85546875" style="44" customWidth="1"/>
    <col min="4613" max="4614" width="15.7109375" style="44" customWidth="1"/>
    <col min="4615" max="4615" width="12.7109375" style="44" customWidth="1"/>
    <col min="4616" max="4616" width="11.42578125" style="44" bestFit="1" customWidth="1"/>
    <col min="4617" max="4865" width="8.85546875" style="44"/>
    <col min="4866" max="4866" width="34.42578125" style="44" customWidth="1"/>
    <col min="4867" max="4867" width="33.140625" style="44" customWidth="1"/>
    <col min="4868" max="4868" width="15.85546875" style="44" customWidth="1"/>
    <col min="4869" max="4870" width="15.7109375" style="44" customWidth="1"/>
    <col min="4871" max="4871" width="12.7109375" style="44" customWidth="1"/>
    <col min="4872" max="4872" width="11.42578125" style="44" bestFit="1" customWidth="1"/>
    <col min="4873" max="5121" width="8.85546875" style="44"/>
    <col min="5122" max="5122" width="34.42578125" style="44" customWidth="1"/>
    <col min="5123" max="5123" width="33.140625" style="44" customWidth="1"/>
    <col min="5124" max="5124" width="15.85546875" style="44" customWidth="1"/>
    <col min="5125" max="5126" width="15.7109375" style="44" customWidth="1"/>
    <col min="5127" max="5127" width="12.7109375" style="44" customWidth="1"/>
    <col min="5128" max="5128" width="11.42578125" style="44" bestFit="1" customWidth="1"/>
    <col min="5129" max="5377" width="8.85546875" style="44"/>
    <col min="5378" max="5378" width="34.42578125" style="44" customWidth="1"/>
    <col min="5379" max="5379" width="33.140625" style="44" customWidth="1"/>
    <col min="5380" max="5380" width="15.85546875" style="44" customWidth="1"/>
    <col min="5381" max="5382" width="15.7109375" style="44" customWidth="1"/>
    <col min="5383" max="5383" width="12.7109375" style="44" customWidth="1"/>
    <col min="5384" max="5384" width="11.42578125" style="44" bestFit="1" customWidth="1"/>
    <col min="5385" max="5633" width="8.85546875" style="44"/>
    <col min="5634" max="5634" width="34.42578125" style="44" customWidth="1"/>
    <col min="5635" max="5635" width="33.140625" style="44" customWidth="1"/>
    <col min="5636" max="5636" width="15.85546875" style="44" customWidth="1"/>
    <col min="5637" max="5638" width="15.7109375" style="44" customWidth="1"/>
    <col min="5639" max="5639" width="12.7109375" style="44" customWidth="1"/>
    <col min="5640" max="5640" width="11.42578125" style="44" bestFit="1" customWidth="1"/>
    <col min="5641" max="5889" width="8.85546875" style="44"/>
    <col min="5890" max="5890" width="34.42578125" style="44" customWidth="1"/>
    <col min="5891" max="5891" width="33.140625" style="44" customWidth="1"/>
    <col min="5892" max="5892" width="15.85546875" style="44" customWidth="1"/>
    <col min="5893" max="5894" width="15.7109375" style="44" customWidth="1"/>
    <col min="5895" max="5895" width="12.7109375" style="44" customWidth="1"/>
    <col min="5896" max="5896" width="11.42578125" style="44" bestFit="1" customWidth="1"/>
    <col min="5897" max="6145" width="8.85546875" style="44"/>
    <col min="6146" max="6146" width="34.42578125" style="44" customWidth="1"/>
    <col min="6147" max="6147" width="33.140625" style="44" customWidth="1"/>
    <col min="6148" max="6148" width="15.85546875" style="44" customWidth="1"/>
    <col min="6149" max="6150" width="15.7109375" style="44" customWidth="1"/>
    <col min="6151" max="6151" width="12.7109375" style="44" customWidth="1"/>
    <col min="6152" max="6152" width="11.42578125" style="44" bestFit="1" customWidth="1"/>
    <col min="6153" max="6401" width="8.85546875" style="44"/>
    <col min="6402" max="6402" width="34.42578125" style="44" customWidth="1"/>
    <col min="6403" max="6403" width="33.140625" style="44" customWidth="1"/>
    <col min="6404" max="6404" width="15.85546875" style="44" customWidth="1"/>
    <col min="6405" max="6406" width="15.7109375" style="44" customWidth="1"/>
    <col min="6407" max="6407" width="12.7109375" style="44" customWidth="1"/>
    <col min="6408" max="6408" width="11.42578125" style="44" bestFit="1" customWidth="1"/>
    <col min="6409" max="6657" width="8.85546875" style="44"/>
    <col min="6658" max="6658" width="34.42578125" style="44" customWidth="1"/>
    <col min="6659" max="6659" width="33.140625" style="44" customWidth="1"/>
    <col min="6660" max="6660" width="15.85546875" style="44" customWidth="1"/>
    <col min="6661" max="6662" width="15.7109375" style="44" customWidth="1"/>
    <col min="6663" max="6663" width="12.7109375" style="44" customWidth="1"/>
    <col min="6664" max="6664" width="11.42578125" style="44" bestFit="1" customWidth="1"/>
    <col min="6665" max="6913" width="8.85546875" style="44"/>
    <col min="6914" max="6914" width="34.42578125" style="44" customWidth="1"/>
    <col min="6915" max="6915" width="33.140625" style="44" customWidth="1"/>
    <col min="6916" max="6916" width="15.85546875" style="44" customWidth="1"/>
    <col min="6917" max="6918" width="15.7109375" style="44" customWidth="1"/>
    <col min="6919" max="6919" width="12.7109375" style="44" customWidth="1"/>
    <col min="6920" max="6920" width="11.42578125" style="44" bestFit="1" customWidth="1"/>
    <col min="6921" max="7169" width="8.85546875" style="44"/>
    <col min="7170" max="7170" width="34.42578125" style="44" customWidth="1"/>
    <col min="7171" max="7171" width="33.140625" style="44" customWidth="1"/>
    <col min="7172" max="7172" width="15.85546875" style="44" customWidth="1"/>
    <col min="7173" max="7174" width="15.7109375" style="44" customWidth="1"/>
    <col min="7175" max="7175" width="12.7109375" style="44" customWidth="1"/>
    <col min="7176" max="7176" width="11.42578125" style="44" bestFit="1" customWidth="1"/>
    <col min="7177" max="7425" width="8.85546875" style="44"/>
    <col min="7426" max="7426" width="34.42578125" style="44" customWidth="1"/>
    <col min="7427" max="7427" width="33.140625" style="44" customWidth="1"/>
    <col min="7428" max="7428" width="15.85546875" style="44" customWidth="1"/>
    <col min="7429" max="7430" width="15.7109375" style="44" customWidth="1"/>
    <col min="7431" max="7431" width="12.7109375" style="44" customWidth="1"/>
    <col min="7432" max="7432" width="11.42578125" style="44" bestFit="1" customWidth="1"/>
    <col min="7433" max="7681" width="8.85546875" style="44"/>
    <col min="7682" max="7682" width="34.42578125" style="44" customWidth="1"/>
    <col min="7683" max="7683" width="33.140625" style="44" customWidth="1"/>
    <col min="7684" max="7684" width="15.85546875" style="44" customWidth="1"/>
    <col min="7685" max="7686" width="15.7109375" style="44" customWidth="1"/>
    <col min="7687" max="7687" width="12.7109375" style="44" customWidth="1"/>
    <col min="7688" max="7688" width="11.42578125" style="44" bestFit="1" customWidth="1"/>
    <col min="7689" max="7937" width="8.85546875" style="44"/>
    <col min="7938" max="7938" width="34.42578125" style="44" customWidth="1"/>
    <col min="7939" max="7939" width="33.140625" style="44" customWidth="1"/>
    <col min="7940" max="7940" width="15.85546875" style="44" customWidth="1"/>
    <col min="7941" max="7942" width="15.7109375" style="44" customWidth="1"/>
    <col min="7943" max="7943" width="12.7109375" style="44" customWidth="1"/>
    <col min="7944" max="7944" width="11.42578125" style="44" bestFit="1" customWidth="1"/>
    <col min="7945" max="8193" width="8.85546875" style="44"/>
    <col min="8194" max="8194" width="34.42578125" style="44" customWidth="1"/>
    <col min="8195" max="8195" width="33.140625" style="44" customWidth="1"/>
    <col min="8196" max="8196" width="15.85546875" style="44" customWidth="1"/>
    <col min="8197" max="8198" width="15.7109375" style="44" customWidth="1"/>
    <col min="8199" max="8199" width="12.7109375" style="44" customWidth="1"/>
    <col min="8200" max="8200" width="11.42578125" style="44" bestFit="1" customWidth="1"/>
    <col min="8201" max="8449" width="8.85546875" style="44"/>
    <col min="8450" max="8450" width="34.42578125" style="44" customWidth="1"/>
    <col min="8451" max="8451" width="33.140625" style="44" customWidth="1"/>
    <col min="8452" max="8452" width="15.85546875" style="44" customWidth="1"/>
    <col min="8453" max="8454" width="15.7109375" style="44" customWidth="1"/>
    <col min="8455" max="8455" width="12.7109375" style="44" customWidth="1"/>
    <col min="8456" max="8456" width="11.42578125" style="44" bestFit="1" customWidth="1"/>
    <col min="8457" max="8705" width="8.85546875" style="44"/>
    <col min="8706" max="8706" width="34.42578125" style="44" customWidth="1"/>
    <col min="8707" max="8707" width="33.140625" style="44" customWidth="1"/>
    <col min="8708" max="8708" width="15.85546875" style="44" customWidth="1"/>
    <col min="8709" max="8710" width="15.7109375" style="44" customWidth="1"/>
    <col min="8711" max="8711" width="12.7109375" style="44" customWidth="1"/>
    <col min="8712" max="8712" width="11.42578125" style="44" bestFit="1" customWidth="1"/>
    <col min="8713" max="8961" width="8.85546875" style="44"/>
    <col min="8962" max="8962" width="34.42578125" style="44" customWidth="1"/>
    <col min="8963" max="8963" width="33.140625" style="44" customWidth="1"/>
    <col min="8964" max="8964" width="15.85546875" style="44" customWidth="1"/>
    <col min="8965" max="8966" width="15.7109375" style="44" customWidth="1"/>
    <col min="8967" max="8967" width="12.7109375" style="44" customWidth="1"/>
    <col min="8968" max="8968" width="11.42578125" style="44" bestFit="1" customWidth="1"/>
    <col min="8969" max="9217" width="8.85546875" style="44"/>
    <col min="9218" max="9218" width="34.42578125" style="44" customWidth="1"/>
    <col min="9219" max="9219" width="33.140625" style="44" customWidth="1"/>
    <col min="9220" max="9220" width="15.85546875" style="44" customWidth="1"/>
    <col min="9221" max="9222" width="15.7109375" style="44" customWidth="1"/>
    <col min="9223" max="9223" width="12.7109375" style="44" customWidth="1"/>
    <col min="9224" max="9224" width="11.42578125" style="44" bestFit="1" customWidth="1"/>
    <col min="9225" max="9473" width="8.85546875" style="44"/>
    <col min="9474" max="9474" width="34.42578125" style="44" customWidth="1"/>
    <col min="9475" max="9475" width="33.140625" style="44" customWidth="1"/>
    <col min="9476" max="9476" width="15.85546875" style="44" customWidth="1"/>
    <col min="9477" max="9478" width="15.7109375" style="44" customWidth="1"/>
    <col min="9479" max="9479" width="12.7109375" style="44" customWidth="1"/>
    <col min="9480" max="9480" width="11.42578125" style="44" bestFit="1" customWidth="1"/>
    <col min="9481" max="9729" width="8.85546875" style="44"/>
    <col min="9730" max="9730" width="34.42578125" style="44" customWidth="1"/>
    <col min="9731" max="9731" width="33.140625" style="44" customWidth="1"/>
    <col min="9732" max="9732" width="15.85546875" style="44" customWidth="1"/>
    <col min="9733" max="9734" width="15.7109375" style="44" customWidth="1"/>
    <col min="9735" max="9735" width="12.7109375" style="44" customWidth="1"/>
    <col min="9736" max="9736" width="11.42578125" style="44" bestFit="1" customWidth="1"/>
    <col min="9737" max="9985" width="8.85546875" style="44"/>
    <col min="9986" max="9986" width="34.42578125" style="44" customWidth="1"/>
    <col min="9987" max="9987" width="33.140625" style="44" customWidth="1"/>
    <col min="9988" max="9988" width="15.85546875" style="44" customWidth="1"/>
    <col min="9989" max="9990" width="15.7109375" style="44" customWidth="1"/>
    <col min="9991" max="9991" width="12.7109375" style="44" customWidth="1"/>
    <col min="9992" max="9992" width="11.42578125" style="44" bestFit="1" customWidth="1"/>
    <col min="9993" max="10241" width="8.85546875" style="44"/>
    <col min="10242" max="10242" width="34.42578125" style="44" customWidth="1"/>
    <col min="10243" max="10243" width="33.140625" style="44" customWidth="1"/>
    <col min="10244" max="10244" width="15.85546875" style="44" customWidth="1"/>
    <col min="10245" max="10246" width="15.7109375" style="44" customWidth="1"/>
    <col min="10247" max="10247" width="12.7109375" style="44" customWidth="1"/>
    <col min="10248" max="10248" width="11.42578125" style="44" bestFit="1" customWidth="1"/>
    <col min="10249" max="10497" width="8.85546875" style="44"/>
    <col min="10498" max="10498" width="34.42578125" style="44" customWidth="1"/>
    <col min="10499" max="10499" width="33.140625" style="44" customWidth="1"/>
    <col min="10500" max="10500" width="15.85546875" style="44" customWidth="1"/>
    <col min="10501" max="10502" width="15.7109375" style="44" customWidth="1"/>
    <col min="10503" max="10503" width="12.7109375" style="44" customWidth="1"/>
    <col min="10504" max="10504" width="11.42578125" style="44" bestFit="1" customWidth="1"/>
    <col min="10505" max="10753" width="8.85546875" style="44"/>
    <col min="10754" max="10754" width="34.42578125" style="44" customWidth="1"/>
    <col min="10755" max="10755" width="33.140625" style="44" customWidth="1"/>
    <col min="10756" max="10756" width="15.85546875" style="44" customWidth="1"/>
    <col min="10757" max="10758" width="15.7109375" style="44" customWidth="1"/>
    <col min="10759" max="10759" width="12.7109375" style="44" customWidth="1"/>
    <col min="10760" max="10760" width="11.42578125" style="44" bestFit="1" customWidth="1"/>
    <col min="10761" max="11009" width="8.85546875" style="44"/>
    <col min="11010" max="11010" width="34.42578125" style="44" customWidth="1"/>
    <col min="11011" max="11011" width="33.140625" style="44" customWidth="1"/>
    <col min="11012" max="11012" width="15.85546875" style="44" customWidth="1"/>
    <col min="11013" max="11014" width="15.7109375" style="44" customWidth="1"/>
    <col min="11015" max="11015" width="12.7109375" style="44" customWidth="1"/>
    <col min="11016" max="11016" width="11.42578125" style="44" bestFit="1" customWidth="1"/>
    <col min="11017" max="11265" width="8.85546875" style="44"/>
    <col min="11266" max="11266" width="34.42578125" style="44" customWidth="1"/>
    <col min="11267" max="11267" width="33.140625" style="44" customWidth="1"/>
    <col min="11268" max="11268" width="15.85546875" style="44" customWidth="1"/>
    <col min="11269" max="11270" width="15.7109375" style="44" customWidth="1"/>
    <col min="11271" max="11271" width="12.7109375" style="44" customWidth="1"/>
    <col min="11272" max="11272" width="11.42578125" style="44" bestFit="1" customWidth="1"/>
    <col min="11273" max="11521" width="8.85546875" style="44"/>
    <col min="11522" max="11522" width="34.42578125" style="44" customWidth="1"/>
    <col min="11523" max="11523" width="33.140625" style="44" customWidth="1"/>
    <col min="11524" max="11524" width="15.85546875" style="44" customWidth="1"/>
    <col min="11525" max="11526" width="15.7109375" style="44" customWidth="1"/>
    <col min="11527" max="11527" width="12.7109375" style="44" customWidth="1"/>
    <col min="11528" max="11528" width="11.42578125" style="44" bestFit="1" customWidth="1"/>
    <col min="11529" max="11777" width="8.85546875" style="44"/>
    <col min="11778" max="11778" width="34.42578125" style="44" customWidth="1"/>
    <col min="11779" max="11779" width="33.140625" style="44" customWidth="1"/>
    <col min="11780" max="11780" width="15.85546875" style="44" customWidth="1"/>
    <col min="11781" max="11782" width="15.7109375" style="44" customWidth="1"/>
    <col min="11783" max="11783" width="12.7109375" style="44" customWidth="1"/>
    <col min="11784" max="11784" width="11.42578125" style="44" bestFit="1" customWidth="1"/>
    <col min="11785" max="12033" width="8.85546875" style="44"/>
    <col min="12034" max="12034" width="34.42578125" style="44" customWidth="1"/>
    <col min="12035" max="12035" width="33.140625" style="44" customWidth="1"/>
    <col min="12036" max="12036" width="15.85546875" style="44" customWidth="1"/>
    <col min="12037" max="12038" width="15.7109375" style="44" customWidth="1"/>
    <col min="12039" max="12039" width="12.7109375" style="44" customWidth="1"/>
    <col min="12040" max="12040" width="11.42578125" style="44" bestFit="1" customWidth="1"/>
    <col min="12041" max="12289" width="8.85546875" style="44"/>
    <col min="12290" max="12290" width="34.42578125" style="44" customWidth="1"/>
    <col min="12291" max="12291" width="33.140625" style="44" customWidth="1"/>
    <col min="12292" max="12292" width="15.85546875" style="44" customWidth="1"/>
    <col min="12293" max="12294" width="15.7109375" style="44" customWidth="1"/>
    <col min="12295" max="12295" width="12.7109375" style="44" customWidth="1"/>
    <col min="12296" max="12296" width="11.42578125" style="44" bestFit="1" customWidth="1"/>
    <col min="12297" max="12545" width="8.85546875" style="44"/>
    <col min="12546" max="12546" width="34.42578125" style="44" customWidth="1"/>
    <col min="12547" max="12547" width="33.140625" style="44" customWidth="1"/>
    <col min="12548" max="12548" width="15.85546875" style="44" customWidth="1"/>
    <col min="12549" max="12550" width="15.7109375" style="44" customWidth="1"/>
    <col min="12551" max="12551" width="12.7109375" style="44" customWidth="1"/>
    <col min="12552" max="12552" width="11.42578125" style="44" bestFit="1" customWidth="1"/>
    <col min="12553" max="12801" width="8.85546875" style="44"/>
    <col min="12802" max="12802" width="34.42578125" style="44" customWidth="1"/>
    <col min="12803" max="12803" width="33.140625" style="44" customWidth="1"/>
    <col min="12804" max="12804" width="15.85546875" style="44" customWidth="1"/>
    <col min="12805" max="12806" width="15.7109375" style="44" customWidth="1"/>
    <col min="12807" max="12807" width="12.7109375" style="44" customWidth="1"/>
    <col min="12808" max="12808" width="11.42578125" style="44" bestFit="1" customWidth="1"/>
    <col min="12809" max="13057" width="8.85546875" style="44"/>
    <col min="13058" max="13058" width="34.42578125" style="44" customWidth="1"/>
    <col min="13059" max="13059" width="33.140625" style="44" customWidth="1"/>
    <col min="13060" max="13060" width="15.85546875" style="44" customWidth="1"/>
    <col min="13061" max="13062" width="15.7109375" style="44" customWidth="1"/>
    <col min="13063" max="13063" width="12.7109375" style="44" customWidth="1"/>
    <col min="13064" max="13064" width="11.42578125" style="44" bestFit="1" customWidth="1"/>
    <col min="13065" max="13313" width="8.85546875" style="44"/>
    <col min="13314" max="13314" width="34.42578125" style="44" customWidth="1"/>
    <col min="13315" max="13315" width="33.140625" style="44" customWidth="1"/>
    <col min="13316" max="13316" width="15.85546875" style="44" customWidth="1"/>
    <col min="13317" max="13318" width="15.7109375" style="44" customWidth="1"/>
    <col min="13319" max="13319" width="12.7109375" style="44" customWidth="1"/>
    <col min="13320" max="13320" width="11.42578125" style="44" bestFit="1" customWidth="1"/>
    <col min="13321" max="13569" width="8.85546875" style="44"/>
    <col min="13570" max="13570" width="34.42578125" style="44" customWidth="1"/>
    <col min="13571" max="13571" width="33.140625" style="44" customWidth="1"/>
    <col min="13572" max="13572" width="15.85546875" style="44" customWidth="1"/>
    <col min="13573" max="13574" width="15.7109375" style="44" customWidth="1"/>
    <col min="13575" max="13575" width="12.7109375" style="44" customWidth="1"/>
    <col min="13576" max="13576" width="11.42578125" style="44" bestFit="1" customWidth="1"/>
    <col min="13577" max="13825" width="8.85546875" style="44"/>
    <col min="13826" max="13826" width="34.42578125" style="44" customWidth="1"/>
    <col min="13827" max="13827" width="33.140625" style="44" customWidth="1"/>
    <col min="13828" max="13828" width="15.85546875" style="44" customWidth="1"/>
    <col min="13829" max="13830" width="15.7109375" style="44" customWidth="1"/>
    <col min="13831" max="13831" width="12.7109375" style="44" customWidth="1"/>
    <col min="13832" max="13832" width="11.42578125" style="44" bestFit="1" customWidth="1"/>
    <col min="13833" max="14081" width="8.85546875" style="44"/>
    <col min="14082" max="14082" width="34.42578125" style="44" customWidth="1"/>
    <col min="14083" max="14083" width="33.140625" style="44" customWidth="1"/>
    <col min="14084" max="14084" width="15.85546875" style="44" customWidth="1"/>
    <col min="14085" max="14086" width="15.7109375" style="44" customWidth="1"/>
    <col min="14087" max="14087" width="12.7109375" style="44" customWidth="1"/>
    <col min="14088" max="14088" width="11.42578125" style="44" bestFit="1" customWidth="1"/>
    <col min="14089" max="14337" width="8.85546875" style="44"/>
    <col min="14338" max="14338" width="34.42578125" style="44" customWidth="1"/>
    <col min="14339" max="14339" width="33.140625" style="44" customWidth="1"/>
    <col min="14340" max="14340" width="15.85546875" style="44" customWidth="1"/>
    <col min="14341" max="14342" width="15.7109375" style="44" customWidth="1"/>
    <col min="14343" max="14343" width="12.7109375" style="44" customWidth="1"/>
    <col min="14344" max="14344" width="11.42578125" style="44" bestFit="1" customWidth="1"/>
    <col min="14345" max="14593" width="8.85546875" style="44"/>
    <col min="14594" max="14594" width="34.42578125" style="44" customWidth="1"/>
    <col min="14595" max="14595" width="33.140625" style="44" customWidth="1"/>
    <col min="14596" max="14596" width="15.85546875" style="44" customWidth="1"/>
    <col min="14597" max="14598" width="15.7109375" style="44" customWidth="1"/>
    <col min="14599" max="14599" width="12.7109375" style="44" customWidth="1"/>
    <col min="14600" max="14600" width="11.42578125" style="44" bestFit="1" customWidth="1"/>
    <col min="14601" max="14849" width="8.85546875" style="44"/>
    <col min="14850" max="14850" width="34.42578125" style="44" customWidth="1"/>
    <col min="14851" max="14851" width="33.140625" style="44" customWidth="1"/>
    <col min="14852" max="14852" width="15.85546875" style="44" customWidth="1"/>
    <col min="14853" max="14854" width="15.7109375" style="44" customWidth="1"/>
    <col min="14855" max="14855" width="12.7109375" style="44" customWidth="1"/>
    <col min="14856" max="14856" width="11.42578125" style="44" bestFit="1" customWidth="1"/>
    <col min="14857" max="15105" width="8.85546875" style="44"/>
    <col min="15106" max="15106" width="34.42578125" style="44" customWidth="1"/>
    <col min="15107" max="15107" width="33.140625" style="44" customWidth="1"/>
    <col min="15108" max="15108" width="15.85546875" style="44" customWidth="1"/>
    <col min="15109" max="15110" width="15.7109375" style="44" customWidth="1"/>
    <col min="15111" max="15111" width="12.7109375" style="44" customWidth="1"/>
    <col min="15112" max="15112" width="11.42578125" style="44" bestFit="1" customWidth="1"/>
    <col min="15113" max="15361" width="8.85546875" style="44"/>
    <col min="15362" max="15362" width="34.42578125" style="44" customWidth="1"/>
    <col min="15363" max="15363" width="33.140625" style="44" customWidth="1"/>
    <col min="15364" max="15364" width="15.85546875" style="44" customWidth="1"/>
    <col min="15365" max="15366" width="15.7109375" style="44" customWidth="1"/>
    <col min="15367" max="15367" width="12.7109375" style="44" customWidth="1"/>
    <col min="15368" max="15368" width="11.42578125" style="44" bestFit="1" customWidth="1"/>
    <col min="15369" max="15617" width="8.85546875" style="44"/>
    <col min="15618" max="15618" width="34.42578125" style="44" customWidth="1"/>
    <col min="15619" max="15619" width="33.140625" style="44" customWidth="1"/>
    <col min="15620" max="15620" width="15.85546875" style="44" customWidth="1"/>
    <col min="15621" max="15622" width="15.7109375" style="44" customWidth="1"/>
    <col min="15623" max="15623" width="12.7109375" style="44" customWidth="1"/>
    <col min="15624" max="15624" width="11.42578125" style="44" bestFit="1" customWidth="1"/>
    <col min="15625" max="15873" width="8.85546875" style="44"/>
    <col min="15874" max="15874" width="34.42578125" style="44" customWidth="1"/>
    <col min="15875" max="15875" width="33.140625" style="44" customWidth="1"/>
    <col min="15876" max="15876" width="15.85546875" style="44" customWidth="1"/>
    <col min="15877" max="15878" width="15.7109375" style="44" customWidth="1"/>
    <col min="15879" max="15879" width="12.7109375" style="44" customWidth="1"/>
    <col min="15880" max="15880" width="11.42578125" style="44" bestFit="1" customWidth="1"/>
    <col min="15881" max="16129" width="8.85546875" style="44"/>
    <col min="16130" max="16130" width="34.42578125" style="44" customWidth="1"/>
    <col min="16131" max="16131" width="33.140625" style="44" customWidth="1"/>
    <col min="16132" max="16132" width="15.85546875" style="44" customWidth="1"/>
    <col min="16133" max="16134" width="15.7109375" style="44" customWidth="1"/>
    <col min="16135" max="16135" width="12.7109375" style="44" customWidth="1"/>
    <col min="16136" max="16136" width="11.42578125" style="44" bestFit="1" customWidth="1"/>
    <col min="16137" max="16384" width="8.85546875" style="44"/>
  </cols>
  <sheetData>
    <row r="1" spans="1:8">
      <c r="B1" s="45" t="s">
        <v>27</v>
      </c>
      <c r="C1" s="46">
        <v>45103</v>
      </c>
      <c r="G1" s="47"/>
    </row>
    <row r="2" spans="1:8" ht="18.75">
      <c r="A2" s="48"/>
      <c r="B2" s="45" t="s">
        <v>28</v>
      </c>
      <c r="C2" s="49" t="s">
        <v>29</v>
      </c>
      <c r="G2" s="50"/>
    </row>
    <row r="3" spans="1:8">
      <c r="B3" s="45" t="s">
        <v>30</v>
      </c>
      <c r="G3" s="50"/>
    </row>
    <row r="4" spans="1:8">
      <c r="B4" s="45"/>
      <c r="G4" s="50"/>
    </row>
    <row r="5" spans="1:8" ht="15.75">
      <c r="A5" s="51" t="s">
        <v>31</v>
      </c>
      <c r="C5" s="44"/>
    </row>
    <row r="6" spans="1:8">
      <c r="C6" s="44"/>
    </row>
    <row r="7" spans="1:8">
      <c r="A7" s="52" t="s">
        <v>32</v>
      </c>
      <c r="B7" s="53"/>
      <c r="C7" s="54">
        <f>+SUBSUMMARY!M84</f>
        <v>555</v>
      </c>
      <c r="D7" s="55"/>
      <c r="F7" s="56"/>
      <c r="H7" s="57"/>
    </row>
    <row r="8" spans="1:8">
      <c r="A8" s="52"/>
      <c r="B8" s="53"/>
      <c r="C8" s="58"/>
      <c r="D8" s="55"/>
      <c r="F8" s="56"/>
      <c r="H8" s="57"/>
    </row>
    <row r="9" spans="1:8">
      <c r="A9" s="59" t="s">
        <v>33</v>
      </c>
      <c r="B9" s="60"/>
      <c r="C9" s="58"/>
      <c r="D9" s="55"/>
      <c r="F9" s="56"/>
      <c r="H9" s="57"/>
    </row>
    <row r="10" spans="1:8">
      <c r="A10" s="53"/>
      <c r="B10" s="61" t="s">
        <v>34</v>
      </c>
      <c r="C10" s="53"/>
      <c r="D10" s="55"/>
      <c r="F10" s="56"/>
      <c r="H10" s="57"/>
    </row>
    <row r="11" spans="1:8">
      <c r="A11" s="53"/>
      <c r="B11" s="62" t="str">
        <f>CONCATENATE($C$15," / 10000 =")</f>
        <v>62 / 10000 =</v>
      </c>
      <c r="C11" s="63">
        <f>ROUNDUP(C15/10000,0)</f>
        <v>1</v>
      </c>
      <c r="D11" s="55"/>
      <c r="F11" s="56"/>
      <c r="H11" s="57"/>
    </row>
    <row r="12" spans="1:8">
      <c r="A12" s="53"/>
      <c r="B12" s="53"/>
      <c r="C12" s="53"/>
      <c r="F12" s="56"/>
      <c r="H12" s="57"/>
    </row>
    <row r="13" spans="1:8">
      <c r="A13" s="52" t="s">
        <v>35</v>
      </c>
      <c r="B13" s="53"/>
      <c r="C13" s="52"/>
      <c r="F13" s="56"/>
      <c r="H13" s="57"/>
    </row>
    <row r="14" spans="1:8">
      <c r="A14" s="53"/>
      <c r="B14" s="53" t="s">
        <v>36</v>
      </c>
      <c r="C14" s="53"/>
      <c r="F14" s="56"/>
      <c r="H14" s="57"/>
    </row>
    <row r="15" spans="1:8">
      <c r="A15" s="53"/>
      <c r="B15" s="62" t="str">
        <f>CONCATENATE($C$7," x 111/1000 =")</f>
        <v>555 x 111/1000 =</v>
      </c>
      <c r="C15" s="64">
        <f>ROUNDUP(($C$7*111)/1000,0)</f>
        <v>62</v>
      </c>
      <c r="F15" s="56"/>
      <c r="H15" s="57"/>
    </row>
    <row r="16" spans="1:8">
      <c r="A16" s="53"/>
      <c r="B16" s="53"/>
      <c r="C16" s="53"/>
      <c r="F16" s="56"/>
      <c r="H16" s="57"/>
    </row>
    <row r="17" spans="1:8">
      <c r="A17" s="52" t="s">
        <v>37</v>
      </c>
      <c r="B17" s="53"/>
      <c r="C17" s="52"/>
      <c r="F17" s="56"/>
      <c r="H17" s="57"/>
    </row>
    <row r="18" spans="1:8">
      <c r="A18" s="53"/>
      <c r="B18" s="53" t="s">
        <v>38</v>
      </c>
      <c r="C18" s="53"/>
      <c r="F18" s="56"/>
      <c r="H18" s="57"/>
    </row>
    <row r="19" spans="1:8">
      <c r="A19" s="53"/>
      <c r="B19" s="62" t="str">
        <f>CONCATENATE($C$7," x 0.05 =")</f>
        <v>555 x 0.05 =</v>
      </c>
      <c r="C19" s="65">
        <f>ROUNDUP(($C$7)*0.05,0)</f>
        <v>28</v>
      </c>
      <c r="F19" s="56"/>
      <c r="H19" s="57"/>
    </row>
    <row r="20" spans="1:8">
      <c r="A20" s="53"/>
      <c r="B20" s="53"/>
      <c r="C20" s="53"/>
      <c r="F20" s="56"/>
      <c r="H20" s="57"/>
    </row>
    <row r="21" spans="1:8">
      <c r="A21" s="52" t="s">
        <v>39</v>
      </c>
      <c r="B21" s="53"/>
      <c r="C21" s="53"/>
      <c r="F21" s="56"/>
      <c r="H21" s="57"/>
    </row>
    <row r="22" spans="1:8">
      <c r="A22" s="53"/>
      <c r="B22" s="53" t="s">
        <v>38</v>
      </c>
      <c r="C22" s="53"/>
      <c r="F22" s="56"/>
      <c r="H22" s="57"/>
    </row>
    <row r="23" spans="1:8">
      <c r="A23" s="53"/>
      <c r="B23" s="62" t="str">
        <f>CONCATENATE($C$7," x 0.05 =")</f>
        <v>555 x 0.05 =</v>
      </c>
      <c r="C23" s="65">
        <f>ROUNDUP($C$7*0.05,0)</f>
        <v>28</v>
      </c>
      <c r="F23" s="56"/>
      <c r="H23" s="57"/>
    </row>
    <row r="24" spans="1:8">
      <c r="A24" s="53"/>
      <c r="B24" s="53"/>
      <c r="C24" s="53"/>
      <c r="F24" s="56"/>
      <c r="H24" s="57"/>
    </row>
    <row r="25" spans="1:8">
      <c r="A25" s="52" t="s">
        <v>40</v>
      </c>
      <c r="B25" s="53"/>
      <c r="C25" s="53"/>
      <c r="F25" s="56"/>
      <c r="H25" s="57"/>
    </row>
    <row r="26" spans="1:8">
      <c r="A26" s="53"/>
      <c r="B26" s="53" t="s">
        <v>41</v>
      </c>
      <c r="C26" s="53"/>
      <c r="F26" s="56"/>
      <c r="H26" s="57"/>
    </row>
    <row r="27" spans="1:8">
      <c r="A27" s="53"/>
      <c r="B27" s="53" t="s">
        <v>42</v>
      </c>
      <c r="C27" s="53"/>
      <c r="F27" s="56"/>
      <c r="H27" s="57"/>
    </row>
    <row r="28" spans="1:8">
      <c r="A28" s="53"/>
      <c r="B28" s="62" t="str">
        <f>CONCATENATE("[(",$C$7," x 9 / 1000 x 30) + (",C23," x 9 / 1000 x 20)] / 2000 =")</f>
        <v>[(555 x 9 / 1000 x 30) + (28 x 9 / 1000 x 20)] / 2000 =</v>
      </c>
      <c r="C28" s="66">
        <f>ROUNDUP(((($C$7)*9/1000*30)+($C$23*9/1000*20))/2000,2)</f>
        <v>0.08</v>
      </c>
      <c r="F28" s="56"/>
      <c r="H28" s="57"/>
    </row>
    <row r="29" spans="1:8">
      <c r="A29" s="53"/>
      <c r="B29" s="53"/>
      <c r="C29" s="53"/>
      <c r="F29" s="56"/>
      <c r="H29" s="57"/>
    </row>
    <row r="30" spans="1:8">
      <c r="A30" s="52" t="s">
        <v>43</v>
      </c>
      <c r="B30" s="53"/>
      <c r="C30" s="53"/>
      <c r="F30" s="56"/>
      <c r="H30" s="57"/>
    </row>
    <row r="31" spans="1:8">
      <c r="A31" s="53"/>
      <c r="B31" s="53" t="s">
        <v>44</v>
      </c>
      <c r="C31" s="53"/>
      <c r="F31" s="56"/>
      <c r="H31" s="57"/>
    </row>
    <row r="32" spans="1:8">
      <c r="A32" s="53"/>
      <c r="B32" s="62" t="str">
        <f>CONCATENATE($C$7," / 4840 =")</f>
        <v>555 / 4840 =</v>
      </c>
      <c r="C32" s="67">
        <f>MROUND(($C$7)/4840,1)</f>
        <v>0</v>
      </c>
      <c r="F32" s="56"/>
      <c r="H32" s="57"/>
    </row>
    <row r="33" spans="1:8">
      <c r="A33" s="53"/>
      <c r="B33" s="53"/>
      <c r="C33" s="53"/>
      <c r="F33" s="56"/>
      <c r="H33" s="57"/>
    </row>
    <row r="34" spans="1:8">
      <c r="A34" s="52" t="s">
        <v>45</v>
      </c>
      <c r="B34" s="53"/>
      <c r="C34" s="53"/>
      <c r="F34" s="56"/>
      <c r="H34" s="57"/>
    </row>
    <row r="35" spans="1:8">
      <c r="A35" s="53"/>
      <c r="B35" s="53" t="s">
        <v>46</v>
      </c>
      <c r="C35" s="53"/>
      <c r="F35" s="56"/>
      <c r="H35" s="57"/>
    </row>
    <row r="36" spans="1:8">
      <c r="A36" s="53"/>
      <c r="B36" s="53" t="s">
        <v>47</v>
      </c>
      <c r="C36" s="53"/>
      <c r="F36" s="56"/>
      <c r="H36" s="57"/>
    </row>
    <row r="37" spans="1:8">
      <c r="A37" s="53"/>
      <c r="B37" s="62" t="str">
        <f>CONCATENATE("((",$C$7," x 0.0027*2) + (",C23," x 0.0027)) =")</f>
        <v>((555 x 0.0027*2) + (28 x 0.0027)) =</v>
      </c>
      <c r="C37" s="68">
        <f>ROUNDUP((($C$7*0.0027*2)+(C23*0.0027)),0)</f>
        <v>4</v>
      </c>
      <c r="F37" s="69"/>
      <c r="H37" s="57"/>
    </row>
    <row r="38" spans="1:8">
      <c r="A38" s="53"/>
      <c r="B38" s="53"/>
      <c r="C38" s="53"/>
      <c r="F38" s="56"/>
      <c r="H38" s="57"/>
    </row>
    <row r="39" spans="1:8">
      <c r="A39" s="52" t="s">
        <v>48</v>
      </c>
      <c r="B39" s="53"/>
      <c r="C39" s="53"/>
      <c r="F39" s="56"/>
      <c r="H39" s="57"/>
    </row>
    <row r="40" spans="1:8">
      <c r="A40" s="53"/>
      <c r="B40" s="53" t="s">
        <v>49</v>
      </c>
      <c r="C40" s="53"/>
      <c r="F40" s="56"/>
      <c r="H40" s="57"/>
    </row>
    <row r="41" spans="1:8">
      <c r="A41" s="53"/>
      <c r="B41" s="62" t="str">
        <f>CONCATENATE("(",$C$7," x 9 x 0.25) / 1000 =")</f>
        <v>(555 x 9 x 0.25) / 1000 =</v>
      </c>
      <c r="C41" s="70">
        <f>ROUNDUP((C7*9*0.25)/1000,2)</f>
        <v>1.25</v>
      </c>
      <c r="F41" s="71"/>
      <c r="H41" s="57"/>
    </row>
    <row r="42" spans="1:8">
      <c r="A42" s="72"/>
      <c r="C42" s="44"/>
      <c r="F42" s="56"/>
      <c r="H42" s="57"/>
    </row>
    <row r="43" spans="1:8">
      <c r="C43" s="44"/>
      <c r="D43" s="73"/>
    </row>
    <row r="44" spans="1:8">
      <c r="B44" s="74" t="s">
        <v>50</v>
      </c>
      <c r="C44" s="44"/>
    </row>
    <row r="45" spans="1:8">
      <c r="B45" s="50" t="s">
        <v>51</v>
      </c>
      <c r="C45" s="50" t="s">
        <v>52</v>
      </c>
      <c r="D45" s="50" t="s">
        <v>53</v>
      </c>
      <c r="E45" s="50" t="s">
        <v>54</v>
      </c>
      <c r="F45" s="75" t="s">
        <v>55</v>
      </c>
      <c r="G45" s="50"/>
      <c r="H45" s="50"/>
    </row>
    <row r="46" spans="1:8">
      <c r="B46" s="49">
        <v>659</v>
      </c>
      <c r="C46" s="76">
        <v>100</v>
      </c>
      <c r="D46" s="77">
        <f>C11</f>
        <v>1</v>
      </c>
      <c r="E46" s="49" t="s">
        <v>56</v>
      </c>
      <c r="F46" s="55" t="s">
        <v>57</v>
      </c>
      <c r="G46" s="49"/>
      <c r="H46" s="49"/>
    </row>
    <row r="47" spans="1:8">
      <c r="B47" s="49">
        <v>659</v>
      </c>
      <c r="C47" s="76">
        <v>301</v>
      </c>
      <c r="D47" s="78">
        <f>C15</f>
        <v>62</v>
      </c>
      <c r="E47" s="49" t="s">
        <v>58</v>
      </c>
      <c r="F47" s="55" t="s">
        <v>59</v>
      </c>
      <c r="G47" s="49"/>
      <c r="H47" s="49"/>
    </row>
    <row r="48" spans="1:8">
      <c r="B48" s="49">
        <v>659</v>
      </c>
      <c r="C48" s="76">
        <v>14000</v>
      </c>
      <c r="D48" s="49">
        <f>C19</f>
        <v>28</v>
      </c>
      <c r="E48" s="49" t="s">
        <v>60</v>
      </c>
      <c r="F48" s="44" t="s">
        <v>61</v>
      </c>
    </row>
    <row r="49" spans="2:6">
      <c r="B49" s="49">
        <v>659</v>
      </c>
      <c r="C49" s="76">
        <v>15000</v>
      </c>
      <c r="D49" s="49">
        <f>C23</f>
        <v>28</v>
      </c>
      <c r="E49" s="49" t="s">
        <v>60</v>
      </c>
      <c r="F49" s="44" t="s">
        <v>62</v>
      </c>
    </row>
    <row r="50" spans="2:6">
      <c r="B50" s="49">
        <v>659</v>
      </c>
      <c r="C50" s="76">
        <v>20000</v>
      </c>
      <c r="D50" s="49">
        <f>C28</f>
        <v>0.08</v>
      </c>
      <c r="E50" s="49" t="s">
        <v>63</v>
      </c>
      <c r="F50" s="44" t="s">
        <v>64</v>
      </c>
    </row>
    <row r="51" spans="2:6">
      <c r="B51" s="49">
        <v>659</v>
      </c>
      <c r="C51" s="76">
        <v>31000</v>
      </c>
      <c r="D51" s="49">
        <f>C32</f>
        <v>0</v>
      </c>
      <c r="E51" s="49" t="s">
        <v>65</v>
      </c>
      <c r="F51" s="44" t="s">
        <v>66</v>
      </c>
    </row>
    <row r="52" spans="2:6">
      <c r="B52" s="49">
        <v>659</v>
      </c>
      <c r="C52" s="76">
        <v>35000</v>
      </c>
      <c r="D52" s="49">
        <f>C37</f>
        <v>4</v>
      </c>
      <c r="E52" s="49" t="s">
        <v>67</v>
      </c>
      <c r="F52" s="44" t="s">
        <v>68</v>
      </c>
    </row>
    <row r="53" spans="2:6">
      <c r="B53" s="49">
        <v>659</v>
      </c>
      <c r="C53" s="76">
        <v>40000</v>
      </c>
      <c r="D53" s="49">
        <f>C41</f>
        <v>1.25</v>
      </c>
      <c r="E53" s="49" t="s">
        <v>69</v>
      </c>
      <c r="F53" s="44" t="s">
        <v>70</v>
      </c>
    </row>
  </sheetData>
  <pageMargins left="0.75" right="0.75" top="1" bottom="1" header="0.5" footer="0.5"/>
  <pageSetup scale="60" orientation="landscape" r:id="rId1"/>
  <headerFooter alignWithMargins="0"/>
  <colBreaks count="1" manualBreakCount="1">
    <brk id="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SUBSUMMARY</vt:lpstr>
      <vt:lpstr>Seed Mulching Calcs ROS 23</vt:lpstr>
      <vt:lpstr>'Seed Mulching Calcs ROS 23'!Print_Area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Smith, Matthew</cp:lastModifiedBy>
  <cp:lastPrinted>2015-05-18T13:50:30Z</cp:lastPrinted>
  <dcterms:created xsi:type="dcterms:W3CDTF">2005-09-27T11:52:28Z</dcterms:created>
  <dcterms:modified xsi:type="dcterms:W3CDTF">2023-07-04T03:58:33Z</dcterms:modified>
</cp:coreProperties>
</file>