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dir\jacobs-us-va-pw-02\dms72172\"/>
    </mc:Choice>
  </mc:AlternateContent>
  <xr:revisionPtr revIDLastSave="0" documentId="13_ncr:1_{5593D875-8450-40B9-B74A-497F61EC5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Z36" i="1"/>
  <c r="Z34" i="1"/>
  <c r="Z33" i="1"/>
  <c r="Z31" i="1"/>
  <c r="Z28" i="1"/>
  <c r="Z27" i="1"/>
  <c r="Z24" i="1"/>
  <c r="Z35" i="1"/>
  <c r="P45" i="1"/>
  <c r="U45" i="1" s="1"/>
  <c r="O41" i="1"/>
  <c r="N38" i="1"/>
  <c r="N39" i="1"/>
  <c r="M36" i="1"/>
  <c r="M34" i="1"/>
  <c r="L31" i="1"/>
  <c r="L30" i="1"/>
  <c r="L29" i="1"/>
  <c r="L28" i="1"/>
  <c r="L27" i="1"/>
  <c r="L26" i="1"/>
  <c r="L25" i="1"/>
  <c r="L24" i="1"/>
  <c r="V42" i="1"/>
  <c r="V41" i="1"/>
  <c r="U46" i="1"/>
  <c r="U47" i="1"/>
  <c r="U48" i="1"/>
  <c r="U49" i="1"/>
  <c r="U44" i="1"/>
  <c r="T39" i="1"/>
  <c r="T38" i="1"/>
  <c r="U10" i="1"/>
  <c r="O42" i="1"/>
  <c r="M35" i="1"/>
  <c r="M33" i="1"/>
  <c r="K23" i="1"/>
  <c r="K76" i="1" s="1"/>
  <c r="K11" i="1"/>
  <c r="K10" i="1"/>
  <c r="J62" i="1"/>
  <c r="J60" i="1"/>
  <c r="J57" i="1"/>
  <c r="J38" i="1"/>
  <c r="J39" i="1"/>
  <c r="T75" i="1" l="1"/>
  <c r="V75" i="1"/>
  <c r="U75" i="1"/>
  <c r="J26" i="1"/>
  <c r="J27" i="1"/>
  <c r="J28" i="1"/>
  <c r="J29" i="1"/>
  <c r="J30" i="1"/>
  <c r="J31" i="1"/>
  <c r="J33" i="1"/>
  <c r="J34" i="1"/>
  <c r="J35" i="1"/>
  <c r="J36" i="1"/>
  <c r="J41" i="1"/>
  <c r="J42" i="1"/>
  <c r="J44" i="1"/>
  <c r="J45" i="1"/>
  <c r="J46" i="1"/>
  <c r="J47" i="1"/>
  <c r="J48" i="1"/>
  <c r="J49" i="1"/>
  <c r="J51" i="1"/>
  <c r="J52" i="1"/>
  <c r="J54" i="1"/>
  <c r="J55" i="1"/>
  <c r="J58" i="1"/>
  <c r="J59" i="1"/>
  <c r="J25" i="1"/>
  <c r="J24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AE76" i="1"/>
  <c r="AD76" i="1"/>
  <c r="AC76" i="1"/>
  <c r="AB76" i="1"/>
  <c r="AA76" i="1"/>
  <c r="T76" i="1" l="1"/>
  <c r="D236" i="1"/>
  <c r="D157" i="1"/>
  <c r="D78" i="1"/>
  <c r="D7" i="1" l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E313" i="1" s="1"/>
  <c r="M252" i="1"/>
  <c r="L252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M173" i="1"/>
  <c r="L173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M94" i="1"/>
  <c r="L94" i="1"/>
  <c r="N23" i="1"/>
  <c r="N76" i="1" s="1"/>
  <c r="O23" i="1"/>
  <c r="O76" i="1" s="1"/>
  <c r="P23" i="1"/>
  <c r="P76" i="1" s="1"/>
  <c r="Q23" i="1"/>
  <c r="Q76" i="1" s="1"/>
  <c r="R23" i="1"/>
  <c r="R76" i="1" s="1"/>
  <c r="S23" i="1"/>
  <c r="S76" i="1" s="1"/>
  <c r="T23" i="1"/>
  <c r="U23" i="1"/>
  <c r="V23" i="1"/>
  <c r="W23" i="1"/>
  <c r="W76" i="1" s="1"/>
  <c r="X23" i="1"/>
  <c r="X76" i="1" s="1"/>
  <c r="Y23" i="1"/>
  <c r="Y76" i="1" s="1"/>
  <c r="Z23" i="1"/>
  <c r="Z76" i="1" s="1"/>
  <c r="AA23" i="1"/>
  <c r="AB23" i="1"/>
  <c r="AC23" i="1"/>
  <c r="AD23" i="1"/>
  <c r="AE23" i="1"/>
  <c r="M23" i="1"/>
  <c r="M76" i="1" s="1"/>
  <c r="L23" i="1"/>
  <c r="L76" i="1" s="1"/>
  <c r="AE240" i="1" l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Z11" i="1" l="1"/>
  <c r="AA11" i="1"/>
  <c r="AC11" i="1"/>
  <c r="AD11" i="1"/>
  <c r="AE11" i="1"/>
  <c r="T10" i="1"/>
  <c r="V10" i="1"/>
  <c r="Z10" i="1"/>
  <c r="AA10" i="1"/>
  <c r="AB10" i="1"/>
  <c r="AC10" i="1"/>
  <c r="AD10" i="1"/>
  <c r="AE10" i="1"/>
</calcChain>
</file>

<file path=xl/sharedStrings.xml><?xml version="1.0" encoding="utf-8"?>
<sst xmlns="http://schemas.openxmlformats.org/spreadsheetml/2006/main" count="166" uniqueCount="94">
  <si>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</si>
  <si>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</si>
  <si>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</si>
  <si>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</si>
  <si>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</si>
  <si>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</si>
  <si>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</si>
  <si>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</si>
  <si>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</si>
  <si>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</si>
  <si>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</si>
  <si>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</si>
  <si>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</si>
  <si>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</si>
  <si>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</si>
  <si>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</si>
  <si>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</si>
  <si>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</si>
  <si>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</si>
  <si>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</si>
  <si>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</si>
  <si>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</si>
  <si>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</si>
  <si>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 xml:space="preserve">644E00104 </t>
  </si>
  <si>
    <t>EDGE LINE, 6" WHITE</t>
  </si>
  <si>
    <t>EDGE LINE, 6" YELLOW</t>
  </si>
  <si>
    <t xml:space="preserve">644E00300 </t>
  </si>
  <si>
    <t>ELW-1</t>
  </si>
  <si>
    <t>ELW-2</t>
  </si>
  <si>
    <t>ELW-3</t>
  </si>
  <si>
    <t>ELW-4</t>
  </si>
  <si>
    <t>ELW-6</t>
  </si>
  <si>
    <t>ELW-7</t>
  </si>
  <si>
    <t>ELW-8</t>
  </si>
  <si>
    <t>ELY-1</t>
  </si>
  <si>
    <t>ELY-2</t>
  </si>
  <si>
    <t>ELY-3</t>
  </si>
  <si>
    <t>ELY-4</t>
  </si>
  <si>
    <t>CL-1</t>
  </si>
  <si>
    <t>CL-2</t>
  </si>
  <si>
    <t>DL-1</t>
  </si>
  <si>
    <t>DL-2</t>
  </si>
  <si>
    <t>TLY-1</t>
  </si>
  <si>
    <t>ELW-5</t>
  </si>
  <si>
    <t>U.S. 23</t>
  </si>
  <si>
    <t>644E00204</t>
  </si>
  <si>
    <t>LANE LINE, 6"</t>
  </si>
  <si>
    <t>DOTTED LINE, 6"</t>
  </si>
  <si>
    <t>644E01510</t>
  </si>
  <si>
    <t>644E00404</t>
  </si>
  <si>
    <t>CHANNELIZING LINE, 12"</t>
  </si>
  <si>
    <t>644E00500</t>
  </si>
  <si>
    <t>STOP LINE, 24"</t>
  </si>
  <si>
    <t>CENTER LINE</t>
  </si>
  <si>
    <t>LL-1</t>
  </si>
  <si>
    <t>LL-2</t>
  </si>
  <si>
    <t>CH-1</t>
  </si>
  <si>
    <t>CH-2</t>
  </si>
  <si>
    <t>CH-3</t>
  </si>
  <si>
    <t>CH-4</t>
  </si>
  <si>
    <t>CH-5</t>
  </si>
  <si>
    <t>CH-6</t>
  </si>
  <si>
    <t>SL-1</t>
  </si>
  <si>
    <t>SL-2</t>
  </si>
  <si>
    <t>TLY-2</t>
  </si>
  <si>
    <t>644E00700</t>
  </si>
  <si>
    <t>TRANSVERSE/ 
DIAGONAL LINE</t>
  </si>
  <si>
    <t>620e70010</t>
  </si>
  <si>
    <t>CONTINUOUS 
CURBING SYSTEM WITH BOLLARD MARKER</t>
  </si>
  <si>
    <t>DM-1</t>
  </si>
  <si>
    <t>42, 43</t>
  </si>
  <si>
    <t>621E00100</t>
  </si>
  <si>
    <t>SUBTOTALS THIS SHEET</t>
  </si>
  <si>
    <t>LA-1</t>
  </si>
  <si>
    <t>LA-2</t>
  </si>
  <si>
    <t>LA-3</t>
  </si>
  <si>
    <t>LA-4</t>
  </si>
  <si>
    <t>LA-5</t>
  </si>
  <si>
    <t>LA-6</t>
  </si>
  <si>
    <t>TLW-1</t>
  </si>
  <si>
    <t>TLW-2</t>
  </si>
  <si>
    <t>644E00900</t>
  </si>
  <si>
    <t>ISLAND MARKING</t>
  </si>
  <si>
    <t>IMY-1</t>
  </si>
  <si>
    <t>IMY-2</t>
  </si>
  <si>
    <t>IMW-1</t>
  </si>
  <si>
    <t>618E40600</t>
  </si>
  <si>
    <t>644E01300</t>
  </si>
  <si>
    <t>644E01350</t>
  </si>
  <si>
    <t>LANE REDUCTION ARROW</t>
  </si>
  <si>
    <t>LANE ARROW</t>
  </si>
  <si>
    <t>RMP, 2-WAY, YELLOW/YELLOW 
@ 80' SPACING</t>
  </si>
  <si>
    <t>RMP, 2-WAY, WHITE/RED 
@ 40' SPACING</t>
  </si>
  <si>
    <t>RMP, 2-WAY, WHITE/RED 
@ 80' SPACING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</si>
</sst>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&quot;+&quot;00.00"/>
    <numFmt numFmtId="166" formatCode="0\)"/>
    <numFmt numFmtId="167" formatCode="&quot;SUBSUMMARY SHEET &quot;#"/>
    <numFmt numFmtId="168" formatCode="0.000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1" fontId="4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8" fontId="4" fillId="0" borderId="33" xfId="0" applyNumberFormat="1" applyFont="1" applyBorder="1" applyAlignment="1" applyProtection="1">
      <alignment horizontal="center" vertical="center"/>
      <protection locked="0"/>
    </xf>
    <xf numFmtId="16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2" fontId="4" fillId="0" borderId="35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165" fontId="4" fillId="0" borderId="19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15" xfId="0" applyNumberFormat="1" applyFont="1" applyBorder="1" applyAlignment="1">
      <alignment horizontal="center" vertical="center"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75</xdr:row>
      <xdr:rowOff>0</xdr:rowOff>
    </xdr:from>
    <xdr:to>
      <xdr:col>31</xdr:col>
      <xdr:colOff>0</xdr:colOff>
      <xdr:row>75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0</xdr:colOff>
      <xdr:row>76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76</xdr:row>
      <xdr:rowOff>0</xdr:rowOff>
    </xdr:from>
    <xdr:to>
      <xdr:col>44</xdr:col>
      <xdr:colOff>161925</xdr:colOff>
      <xdr:row>76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76</xdr:row>
      <xdr:rowOff>0</xdr:rowOff>
    </xdr:from>
    <xdr:to>
      <xdr:col>43</xdr:col>
      <xdr:colOff>66675</xdr:colOff>
      <xdr:row>76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13"/>
  <sheetViews>
    <sheetView showGridLines="0" tabSelected="1" zoomScale="90" zoomScaleNormal="90" workbookViewId="0">
      <selection activeCell="R26" sqref="R26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7.7109375" style="5" hidden="1" customWidth="1"/>
    <col min="8" max="8" width="4.28515625" style="5" customWidth="1"/>
    <col min="9" max="9" width="12.7109375" style="5" customWidth="1"/>
    <col min="10" max="10" width="7.7109375" style="5" hidden="1" customWidth="1"/>
    <col min="11" max="12" width="9.7109375" style="6" customWidth="1"/>
    <col min="13" max="31" width="9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6</v>
      </c>
      <c r="H1" s="3" t="s">
        <v>15</v>
      </c>
      <c r="I1" s="2" t="s">
        <v>14</v>
      </c>
      <c r="J1" s="1"/>
      <c r="K1" s="1"/>
      <c r="L1" s="1"/>
      <c r="M1" s="1"/>
      <c r="N1" s="21"/>
      <c r="O1" s="1"/>
      <c r="P1" s="1"/>
      <c r="Q1" s="1"/>
      <c r="R1" s="21"/>
      <c r="S1" s="21"/>
      <c r="T1" s="21"/>
      <c r="U1" s="21"/>
      <c r="V1" s="21"/>
      <c r="W1" s="21"/>
      <c r="X1" s="1"/>
      <c r="Y1" s="1"/>
      <c r="Z1" s="1"/>
      <c r="AA1" s="1"/>
      <c r="AB1" s="1"/>
      <c r="AC1" s="23"/>
      <c r="AD1" s="23"/>
      <c r="AE1" s="23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1"/>
      <c r="N2" s="21"/>
      <c r="O2" s="1"/>
      <c r="P2" s="1"/>
      <c r="Q2" s="1"/>
      <c r="R2" s="21"/>
      <c r="S2" s="21"/>
      <c r="T2" s="21"/>
      <c r="U2" s="21"/>
      <c r="V2" s="21"/>
      <c r="W2" s="21"/>
      <c r="X2" s="1"/>
      <c r="Y2" s="1"/>
      <c r="Z2" s="1"/>
      <c r="AA2" s="1"/>
      <c r="AB2" s="1"/>
      <c r="AC2" s="23"/>
      <c r="AD2" s="23"/>
      <c r="AE2" s="23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1"/>
      <c r="N3" s="2"/>
      <c r="O3" s="1"/>
      <c r="P3" s="1"/>
      <c r="Q3" s="1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23"/>
      <c r="AD3" s="23"/>
      <c r="AE3" s="23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12</v>
      </c>
      <c r="J4" s="1"/>
      <c r="K4" s="1"/>
      <c r="L4" s="1"/>
      <c r="M4" s="1"/>
      <c r="N4" s="2"/>
      <c r="O4" s="1"/>
      <c r="P4" s="1"/>
      <c r="Q4" s="1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23"/>
      <c r="AD4" s="23"/>
      <c r="AE4" s="23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2"/>
      <c r="Y5" s="1"/>
      <c r="Z5" s="1"/>
      <c r="AA5" s="22"/>
      <c r="AB5" s="22"/>
      <c r="AC5" s="23"/>
      <c r="AD5" s="23"/>
      <c r="AE5" s="23"/>
    </row>
    <row r="6" spans="1:38" ht="12.75" customHeight="1" thickBot="1" x14ac:dyDescent="0.25"/>
    <row r="7" spans="1:38" ht="12.75" customHeight="1" thickBot="1" x14ac:dyDescent="0.25">
      <c r="B7" s="25" t="s">
        <v>9</v>
      </c>
      <c r="D7" s="102" t="str">
        <f>"SUBSUMMARY SHEET " &amp; B8</f>
        <v xml:space="preserve">SUBSUMMARY SHEET 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G7" s="30">
        <v>1</v>
      </c>
      <c r="AH7" s="31" t="s">
        <v>22</v>
      </c>
      <c r="AI7" s="32"/>
      <c r="AJ7" s="32"/>
      <c r="AK7" s="32"/>
      <c r="AL7" s="32"/>
    </row>
    <row r="8" spans="1:38" ht="12.75" customHeight="1" thickBot="1" x14ac:dyDescent="0.25">
      <c r="B8" s="29"/>
      <c r="D8" s="97" t="s">
        <v>7</v>
      </c>
      <c r="E8" s="97"/>
      <c r="F8" s="97"/>
      <c r="G8" s="97"/>
      <c r="H8" s="97"/>
      <c r="I8" s="97"/>
      <c r="J8" s="97"/>
      <c r="K8" s="24" t="s">
        <v>67</v>
      </c>
      <c r="L8" s="24" t="s">
        <v>23</v>
      </c>
      <c r="M8" s="24" t="s">
        <v>23</v>
      </c>
      <c r="N8" s="24" t="s">
        <v>45</v>
      </c>
      <c r="O8" s="24" t="s">
        <v>26</v>
      </c>
      <c r="P8" s="24" t="s">
        <v>49</v>
      </c>
      <c r="Q8" s="24" t="s">
        <v>51</v>
      </c>
      <c r="R8" s="24" t="s">
        <v>48</v>
      </c>
      <c r="S8" s="24" t="s">
        <v>65</v>
      </c>
      <c r="T8" s="24" t="s">
        <v>71</v>
      </c>
      <c r="U8" s="24" t="s">
        <v>71</v>
      </c>
      <c r="V8" s="24" t="s">
        <v>71</v>
      </c>
      <c r="W8" s="24" t="s">
        <v>87</v>
      </c>
      <c r="X8" s="24" t="s">
        <v>88</v>
      </c>
      <c r="Y8" s="24" t="s">
        <v>81</v>
      </c>
      <c r="Z8" s="24" t="s">
        <v>86</v>
      </c>
      <c r="AA8" s="24"/>
      <c r="AB8" s="24"/>
      <c r="AC8" s="24"/>
      <c r="AD8" s="24"/>
      <c r="AE8" s="24"/>
    </row>
    <row r="9" spans="1:38" ht="12.75" customHeight="1" thickBot="1" x14ac:dyDescent="0.25">
      <c r="D9" s="83" t="s">
        <v>8</v>
      </c>
      <c r="E9" s="83"/>
      <c r="F9" s="83"/>
      <c r="G9" s="83"/>
      <c r="H9" s="83"/>
      <c r="I9" s="83"/>
      <c r="J9" s="83"/>
      <c r="K9" s="36" t="s">
        <v>68</v>
      </c>
      <c r="L9" s="20"/>
      <c r="M9" s="20"/>
      <c r="N9" s="20"/>
      <c r="O9" s="20"/>
      <c r="P9" s="20"/>
      <c r="Q9" s="20"/>
      <c r="R9" s="20"/>
      <c r="S9" s="20"/>
      <c r="T9" s="36"/>
      <c r="U9" s="36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71" t="s">
        <v>10</v>
      </c>
      <c r="D10" s="84" t="s">
        <v>20</v>
      </c>
      <c r="E10" s="84" t="s">
        <v>21</v>
      </c>
      <c r="F10" s="87" t="s">
        <v>0</v>
      </c>
      <c r="G10" s="88"/>
      <c r="H10" s="88"/>
      <c r="I10" s="88"/>
      <c r="J10" s="89"/>
      <c r="K10" s="7" t="str">
        <f t="shared" ref="K10" si="0">IF(OR(TRIM(K8)=0,TRIM(K8)=""),"",IF(IFERROR(TRIM(INDEX(QryItemNamed,MATCH(TRIM(K8),ITEM,0),2)),"")="Y","SPECIAL",LEFT(IFERROR(TRIM(INDEX(ITEM,MATCH(TRIM(K8),ITEM,0))),""),3)))</f>
        <v>620</v>
      </c>
      <c r="L10" s="43">
        <v>644</v>
      </c>
      <c r="M10" s="8">
        <v>644</v>
      </c>
      <c r="N10" s="8">
        <v>644</v>
      </c>
      <c r="O10" s="8">
        <v>644</v>
      </c>
      <c r="P10" s="8">
        <v>644</v>
      </c>
      <c r="Q10" s="8">
        <v>644</v>
      </c>
      <c r="R10" s="8">
        <v>644</v>
      </c>
      <c r="S10" s="8">
        <v>644</v>
      </c>
      <c r="T10" s="8" t="str">
        <f t="shared" ref="T10:V10" si="1">IF(OR(TRIM(T8)=0,TRIM(T8)=""),"",IF(IFERROR(TRIM(INDEX(QryItemNamed,MATCH(TRIM(T8),ITEM,0),2)),"")="Y","SPECIAL",LEFT(IFERROR(TRIM(INDEX(ITEM,MATCH(TRIM(T8),ITEM,0))),""),3)))</f>
        <v>621</v>
      </c>
      <c r="U10" s="8" t="str">
        <f t="shared" si="1"/>
        <v>621</v>
      </c>
      <c r="V10" s="8" t="str">
        <f t="shared" si="1"/>
        <v>621</v>
      </c>
      <c r="W10" s="8">
        <v>644</v>
      </c>
      <c r="X10" s="8">
        <v>644</v>
      </c>
      <c r="Y10" s="8">
        <v>644</v>
      </c>
      <c r="Z10" s="8" t="str">
        <f t="shared" ref="Z10:AE10" si="2">IF(OR(TRIM(Z8)=0,TRIM(Z8)=""),"",IF(IFERROR(TRIM(INDEX(QryItemNamed,MATCH(TRIM(Z8),ITEM,0),2)),"")="Y","SPECIAL",LEFT(IFERROR(TRIM(INDEX(ITEM,MATCH(TRIM(Z8),ITEM,0))),""),3)))</f>
        <v>618</v>
      </c>
      <c r="AA10" s="8" t="str">
        <f t="shared" si="2"/>
        <v/>
      </c>
      <c r="AB10" s="8" t="str">
        <f t="shared" si="2"/>
        <v/>
      </c>
      <c r="AC10" s="8" t="str">
        <f t="shared" si="2"/>
        <v/>
      </c>
      <c r="AD10" s="8" t="str">
        <f t="shared" si="2"/>
        <v/>
      </c>
      <c r="AE10" s="8" t="str">
        <f t="shared" si="2"/>
        <v/>
      </c>
    </row>
    <row r="11" spans="1:38" ht="12.75" customHeight="1" x14ac:dyDescent="0.2">
      <c r="B11" s="72"/>
      <c r="D11" s="85"/>
      <c r="E11" s="85"/>
      <c r="F11" s="90"/>
      <c r="G11" s="91"/>
      <c r="H11" s="91"/>
      <c r="I11" s="91"/>
      <c r="J11" s="92"/>
      <c r="K11" s="81" t="str">
        <f t="shared" ref="K11" si="3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>DELINEATOR, MISC.:CONTINUOUS 
CURBING SYSTEM WITH BOLLARD MARKER</v>
      </c>
      <c r="L11" s="98" t="s">
        <v>24</v>
      </c>
      <c r="M11" s="99" t="s">
        <v>25</v>
      </c>
      <c r="N11" s="82" t="s">
        <v>46</v>
      </c>
      <c r="O11" s="82" t="s">
        <v>53</v>
      </c>
      <c r="P11" s="82" t="s">
        <v>50</v>
      </c>
      <c r="Q11" s="82" t="s">
        <v>52</v>
      </c>
      <c r="R11" s="82" t="s">
        <v>47</v>
      </c>
      <c r="S11" s="82" t="s">
        <v>66</v>
      </c>
      <c r="T11" s="82" t="s">
        <v>93</v>
      </c>
      <c r="U11" s="82" t="s">
        <v>92</v>
      </c>
      <c r="V11" s="82" t="s">
        <v>91</v>
      </c>
      <c r="W11" s="82" t="s">
        <v>90</v>
      </c>
      <c r="X11" s="82" t="s">
        <v>89</v>
      </c>
      <c r="Y11" s="82" t="s">
        <v>82</v>
      </c>
      <c r="Z11" s="82" t="str">
        <f t="shared" ref="Z11:AE11" si="4">IF(OR(TRIM(Z8)=0,TRIM(Z8)=""),IF(Z9="","",Z9),IF(IFERROR(TRIM(INDEX(QryItemNamed,MATCH(TRIM(Z8),ITEM,0),2)),"")="Y",RIGHT(IFERROR(TRIM(INDEX(QryItemNamed,MATCH(TRIM(Z8),ITEM,0),4)),"123456789012"),LEN(IFERROR(TRIM(INDEX(QryItemNamed,MATCH(TRIM(Z8),ITEM,0),4)),"123456789012"))-10)&amp;Z9,IFERROR(TRIM(INDEX(QryItemNamed,MATCH(TRIM(Z8),ITEM,0),4))&amp;Z9,"ITEM CODE DOES NOT EXIST IN ITEM MASTER")))</f>
        <v>RUMBLE STRIPS, SHOULDER (ASPHALT CONCRETE)</v>
      </c>
      <c r="AA11" s="82" t="str">
        <f t="shared" si="4"/>
        <v/>
      </c>
      <c r="AB11" s="82" t="str">
        <f t="shared" si="4"/>
        <v/>
      </c>
      <c r="AC11" s="82" t="str">
        <f t="shared" si="4"/>
        <v/>
      </c>
      <c r="AD11" s="82" t="str">
        <f t="shared" si="4"/>
        <v/>
      </c>
      <c r="AE11" s="82" t="str">
        <f t="shared" si="4"/>
        <v/>
      </c>
    </row>
    <row r="12" spans="1:38" ht="12.75" customHeight="1" x14ac:dyDescent="0.2">
      <c r="B12" s="72"/>
      <c r="D12" s="85"/>
      <c r="E12" s="85"/>
      <c r="F12" s="90"/>
      <c r="G12" s="91"/>
      <c r="H12" s="91"/>
      <c r="I12" s="91"/>
      <c r="J12" s="92"/>
      <c r="K12" s="81"/>
      <c r="L12" s="98"/>
      <c r="M12" s="100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r="13" spans="1:38" ht="12.75" customHeight="1" x14ac:dyDescent="0.2">
      <c r="B13" s="72"/>
      <c r="D13" s="85"/>
      <c r="E13" s="85"/>
      <c r="F13" s="90"/>
      <c r="G13" s="91"/>
      <c r="H13" s="91"/>
      <c r="I13" s="91"/>
      <c r="J13" s="92"/>
      <c r="K13" s="81"/>
      <c r="L13" s="98"/>
      <c r="M13" s="100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</row>
    <row r="14" spans="1:38" ht="12.75" customHeight="1" x14ac:dyDescent="0.2">
      <c r="B14" s="72"/>
      <c r="D14" s="85"/>
      <c r="E14" s="85"/>
      <c r="F14" s="90"/>
      <c r="G14" s="91"/>
      <c r="H14" s="91"/>
      <c r="I14" s="91"/>
      <c r="J14" s="92"/>
      <c r="K14" s="81"/>
      <c r="L14" s="98"/>
      <c r="M14" s="100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</row>
    <row r="15" spans="1:38" ht="12.75" customHeight="1" x14ac:dyDescent="0.2">
      <c r="B15" s="72"/>
      <c r="D15" s="85"/>
      <c r="E15" s="85"/>
      <c r="F15" s="90"/>
      <c r="G15" s="91"/>
      <c r="H15" s="91"/>
      <c r="I15" s="91"/>
      <c r="J15" s="92"/>
      <c r="K15" s="81"/>
      <c r="L15" s="98"/>
      <c r="M15" s="100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</row>
    <row r="16" spans="1:38" ht="12.75" customHeight="1" x14ac:dyDescent="0.2">
      <c r="B16" s="72"/>
      <c r="D16" s="85"/>
      <c r="E16" s="85"/>
      <c r="F16" s="90"/>
      <c r="G16" s="91"/>
      <c r="H16" s="91"/>
      <c r="I16" s="91"/>
      <c r="J16" s="92"/>
      <c r="K16" s="81"/>
      <c r="L16" s="98"/>
      <c r="M16" s="100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2:31" ht="12.75" customHeight="1" x14ac:dyDescent="0.2">
      <c r="B17" s="72"/>
      <c r="D17" s="85"/>
      <c r="E17" s="85"/>
      <c r="F17" s="90"/>
      <c r="G17" s="91"/>
      <c r="H17" s="91"/>
      <c r="I17" s="91"/>
      <c r="J17" s="92"/>
      <c r="K17" s="81"/>
      <c r="L17" s="98"/>
      <c r="M17" s="100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r="18" spans="2:31" ht="12.75" customHeight="1" x14ac:dyDescent="0.2">
      <c r="B18" s="72"/>
      <c r="D18" s="85"/>
      <c r="E18" s="85"/>
      <c r="F18" s="90"/>
      <c r="G18" s="91"/>
      <c r="H18" s="91"/>
      <c r="I18" s="91"/>
      <c r="J18" s="92"/>
      <c r="K18" s="81"/>
      <c r="L18" s="98"/>
      <c r="M18" s="10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</row>
    <row r="19" spans="2:31" ht="12.75" customHeight="1" x14ac:dyDescent="0.2">
      <c r="B19" s="72"/>
      <c r="D19" s="85"/>
      <c r="E19" s="85"/>
      <c r="F19" s="90"/>
      <c r="G19" s="91"/>
      <c r="H19" s="91"/>
      <c r="I19" s="91"/>
      <c r="J19" s="92"/>
      <c r="K19" s="81"/>
      <c r="L19" s="98"/>
      <c r="M19" s="100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2:31" ht="12.75" customHeight="1" x14ac:dyDescent="0.2">
      <c r="B20" s="72"/>
      <c r="D20" s="85"/>
      <c r="E20" s="85"/>
      <c r="F20" s="90"/>
      <c r="G20" s="91"/>
      <c r="H20" s="91"/>
      <c r="I20" s="91"/>
      <c r="J20" s="92"/>
      <c r="K20" s="81"/>
      <c r="L20" s="98"/>
      <c r="M20" s="100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</row>
    <row r="21" spans="2:31" ht="12.75" customHeight="1" x14ac:dyDescent="0.2">
      <c r="B21" s="72"/>
      <c r="D21" s="85"/>
      <c r="E21" s="85"/>
      <c r="F21" s="90"/>
      <c r="G21" s="91"/>
      <c r="H21" s="91"/>
      <c r="I21" s="91"/>
      <c r="J21" s="92"/>
      <c r="K21" s="81"/>
      <c r="L21" s="98"/>
      <c r="M21" s="100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</row>
    <row r="22" spans="2:31" ht="12.75" customHeight="1" x14ac:dyDescent="0.2">
      <c r="B22" s="72"/>
      <c r="D22" s="85"/>
      <c r="E22" s="85"/>
      <c r="F22" s="90"/>
      <c r="G22" s="91"/>
      <c r="H22" s="91"/>
      <c r="I22" s="91"/>
      <c r="J22" s="92"/>
      <c r="K22" s="81"/>
      <c r="L22" s="98"/>
      <c r="M22" s="101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</row>
    <row r="23" spans="2:31" ht="12.75" customHeight="1" thickBot="1" x14ac:dyDescent="0.25">
      <c r="B23" s="73"/>
      <c r="D23" s="86"/>
      <c r="E23" s="86"/>
      <c r="F23" s="93"/>
      <c r="G23" s="94"/>
      <c r="H23" s="94"/>
      <c r="I23" s="94"/>
      <c r="J23" s="95"/>
      <c r="K23" s="9" t="str">
        <f t="shared" ref="K23" si="5">IF(OR(TRIM(K8)=0,TRIM(K8)=""),"",IFERROR(TRIM(INDEX(QryItemNamed,MATCH(TRIM(K8),ITEM,0),3)),""))</f>
        <v>FT</v>
      </c>
      <c r="L23" s="44" t="str">
        <f t="shared" ref="L23:W23" si="6">IF(OR(TRIM(L8)=0,TRIM(L8)=""),"",IFERROR(TRIM(INDEX(QryItemNamed,MATCH(TRIM(L8),ITEM,0),3)),""))</f>
        <v>MILE</v>
      </c>
      <c r="M23" s="10" t="str">
        <f t="shared" si="6"/>
        <v>MILE</v>
      </c>
      <c r="N23" s="10" t="str">
        <f t="shared" si="6"/>
        <v>MILE</v>
      </c>
      <c r="O23" s="10" t="str">
        <f t="shared" si="6"/>
        <v>MILE</v>
      </c>
      <c r="P23" s="10" t="str">
        <f t="shared" si="6"/>
        <v>FT</v>
      </c>
      <c r="Q23" s="10" t="str">
        <f t="shared" si="6"/>
        <v>FT</v>
      </c>
      <c r="R23" s="10" t="str">
        <f t="shared" si="6"/>
        <v>FT</v>
      </c>
      <c r="S23" s="10" t="str">
        <f t="shared" si="6"/>
        <v>FT</v>
      </c>
      <c r="T23" s="10" t="str">
        <f t="shared" si="6"/>
        <v>EACH</v>
      </c>
      <c r="U23" s="10" t="str">
        <f t="shared" si="6"/>
        <v>EACH</v>
      </c>
      <c r="V23" s="10" t="str">
        <f t="shared" si="6"/>
        <v>EACH</v>
      </c>
      <c r="W23" s="10" t="str">
        <f t="shared" si="6"/>
        <v>EACH</v>
      </c>
      <c r="X23" s="10" t="str">
        <f t="shared" ref="X23:AE23" si="7">IF(OR(TRIM(X8)=0,TRIM(X8)=""),"",IFERROR(TRIM(INDEX(QryItemNamed,MATCH(TRIM(X8),ITEM,0),3)),""))</f>
        <v>EACH</v>
      </c>
      <c r="Y23" s="10" t="str">
        <f t="shared" si="7"/>
        <v>SF</v>
      </c>
      <c r="Z23" s="10" t="str">
        <f t="shared" si="7"/>
        <v>MILE</v>
      </c>
      <c r="AA23" s="10" t="str">
        <f t="shared" si="7"/>
        <v/>
      </c>
      <c r="AB23" s="10" t="str">
        <f t="shared" si="7"/>
        <v/>
      </c>
      <c r="AC23" s="10" t="str">
        <f t="shared" si="7"/>
        <v/>
      </c>
      <c r="AD23" s="10" t="str">
        <f t="shared" si="7"/>
        <v/>
      </c>
      <c r="AE23" s="10" t="str">
        <f t="shared" si="7"/>
        <v/>
      </c>
    </row>
    <row r="24" spans="2:31" ht="12.75" customHeight="1" x14ac:dyDescent="0.2">
      <c r="B24" s="26"/>
      <c r="D24" s="11" t="s">
        <v>27</v>
      </c>
      <c r="E24" s="11">
        <v>42</v>
      </c>
      <c r="F24" s="12">
        <v>34350</v>
      </c>
      <c r="G24" s="17" t="s">
        <v>44</v>
      </c>
      <c r="H24" s="11" t="s">
        <v>1</v>
      </c>
      <c r="I24" s="12">
        <v>35408</v>
      </c>
      <c r="J24" s="18" t="str">
        <f>+G24</f>
        <v>U.S. 23</v>
      </c>
      <c r="K24" s="45"/>
      <c r="L24" s="49">
        <f>(1060.4)/5280</f>
        <v>0.20083333333333336</v>
      </c>
      <c r="M24" s="50"/>
      <c r="N24" s="50"/>
      <c r="O24" s="50"/>
      <c r="P24" s="50"/>
      <c r="Q24" s="50"/>
      <c r="R24" s="50"/>
      <c r="S24" s="50"/>
      <c r="T24" s="11"/>
      <c r="U24" s="11"/>
      <c r="V24" s="11"/>
      <c r="W24" s="11"/>
      <c r="X24" s="11"/>
      <c r="Y24" s="11"/>
      <c r="Z24" s="50">
        <f>929.43/5280</f>
        <v>0.17602840909090908</v>
      </c>
      <c r="AA24" s="11"/>
      <c r="AB24" s="11"/>
      <c r="AC24" s="11"/>
      <c r="AD24" s="11"/>
      <c r="AE24" s="11"/>
    </row>
    <row r="25" spans="2:31" ht="12.75" customHeight="1" x14ac:dyDescent="0.2">
      <c r="B25" s="27"/>
      <c r="D25" s="15" t="s">
        <v>28</v>
      </c>
      <c r="E25" s="15">
        <v>42</v>
      </c>
      <c r="F25" s="16">
        <v>35408</v>
      </c>
      <c r="G25" s="17" t="s">
        <v>44</v>
      </c>
      <c r="H25" s="15"/>
      <c r="I25" s="16">
        <v>35457</v>
      </c>
      <c r="J25" s="18" t="str">
        <f>+G25</f>
        <v>U.S. 23</v>
      </c>
      <c r="K25" s="46"/>
      <c r="L25" s="33">
        <f>61.9/5280</f>
        <v>1.1723484848484848E-2</v>
      </c>
      <c r="M25" s="35"/>
      <c r="N25" s="35"/>
      <c r="O25" s="35"/>
      <c r="P25" s="35"/>
      <c r="Q25" s="35"/>
      <c r="R25" s="35"/>
      <c r="S25" s="35"/>
      <c r="T25" s="15"/>
      <c r="U25" s="15"/>
      <c r="V25" s="15"/>
      <c r="W25" s="15"/>
      <c r="X25" s="15"/>
      <c r="Y25" s="15"/>
      <c r="Z25" s="35"/>
      <c r="AA25" s="15"/>
      <c r="AB25" s="15"/>
      <c r="AC25" s="15"/>
      <c r="AD25" s="15"/>
      <c r="AE25" s="15"/>
    </row>
    <row r="26" spans="2:31" ht="12.75" customHeight="1" x14ac:dyDescent="0.2">
      <c r="B26" s="27"/>
      <c r="D26" s="15" t="s">
        <v>29</v>
      </c>
      <c r="E26" s="15">
        <v>42</v>
      </c>
      <c r="F26" s="16">
        <v>35491</v>
      </c>
      <c r="G26" s="17" t="s">
        <v>44</v>
      </c>
      <c r="H26" s="15"/>
      <c r="I26" s="16">
        <v>35515</v>
      </c>
      <c r="J26" s="18" t="str">
        <f t="shared" ref="J26:J62" si="8">+G26</f>
        <v>U.S. 23</v>
      </c>
      <c r="K26" s="46"/>
      <c r="L26" s="33">
        <f>52.8/5280</f>
        <v>0.01</v>
      </c>
      <c r="M26" s="35"/>
      <c r="N26" s="35"/>
      <c r="O26" s="35"/>
      <c r="P26" s="35"/>
      <c r="Q26" s="35"/>
      <c r="R26" s="35"/>
      <c r="S26" s="35"/>
      <c r="T26" s="15"/>
      <c r="U26" s="15"/>
      <c r="V26" s="15"/>
      <c r="W26" s="15"/>
      <c r="X26" s="15"/>
      <c r="Y26" s="15"/>
      <c r="Z26" s="35"/>
      <c r="AA26" s="15"/>
      <c r="AB26" s="15"/>
      <c r="AC26" s="15"/>
      <c r="AD26" s="15"/>
      <c r="AE26" s="15"/>
    </row>
    <row r="27" spans="2:31" ht="12.75" customHeight="1" x14ac:dyDescent="0.2">
      <c r="B27" s="27"/>
      <c r="D27" s="15" t="s">
        <v>30</v>
      </c>
      <c r="E27" s="15" t="s">
        <v>70</v>
      </c>
      <c r="F27" s="16">
        <v>35515</v>
      </c>
      <c r="G27" s="17" t="s">
        <v>44</v>
      </c>
      <c r="H27" s="15"/>
      <c r="I27" s="16">
        <v>38300</v>
      </c>
      <c r="J27" s="18" t="str">
        <f t="shared" si="8"/>
        <v>U.S. 23</v>
      </c>
      <c r="K27" s="46"/>
      <c r="L27" s="33">
        <f>(2791)/5280</f>
        <v>0.52859848484848482</v>
      </c>
      <c r="M27" s="35"/>
      <c r="N27" s="35"/>
      <c r="O27" s="35"/>
      <c r="P27" s="35"/>
      <c r="Q27" s="35"/>
      <c r="R27" s="35"/>
      <c r="S27" s="35"/>
      <c r="T27" s="15"/>
      <c r="U27" s="15"/>
      <c r="V27" s="15"/>
      <c r="W27" s="15"/>
      <c r="X27" s="15"/>
      <c r="Y27" s="15"/>
      <c r="Z27" s="35">
        <f>2651.58/5280</f>
        <v>0.50219318181818184</v>
      </c>
      <c r="AA27" s="15"/>
      <c r="AB27" s="15"/>
      <c r="AC27" s="15"/>
      <c r="AD27" s="15"/>
      <c r="AE27" s="15"/>
    </row>
    <row r="28" spans="2:31" ht="12.75" customHeight="1" x14ac:dyDescent="0.2">
      <c r="B28" s="27"/>
      <c r="D28" s="15" t="s">
        <v>43</v>
      </c>
      <c r="E28" s="15">
        <v>42</v>
      </c>
      <c r="F28" s="16">
        <v>33700</v>
      </c>
      <c r="G28" s="17" t="s">
        <v>44</v>
      </c>
      <c r="H28" s="15"/>
      <c r="I28" s="16">
        <v>35398</v>
      </c>
      <c r="J28" s="18" t="str">
        <f t="shared" si="8"/>
        <v>U.S. 23</v>
      </c>
      <c r="K28" s="46"/>
      <c r="L28" s="33">
        <f>(1695)/5280</f>
        <v>0.32102272727272729</v>
      </c>
      <c r="M28" s="35"/>
      <c r="N28" s="35"/>
      <c r="O28" s="35"/>
      <c r="P28" s="35"/>
      <c r="Q28" s="35"/>
      <c r="R28" s="35"/>
      <c r="S28" s="35"/>
      <c r="T28" s="15"/>
      <c r="U28" s="15"/>
      <c r="V28" s="15"/>
      <c r="W28" s="15"/>
      <c r="X28" s="15"/>
      <c r="Y28" s="15"/>
      <c r="Z28" s="35">
        <f>1694.96/5280</f>
        <v>0.32101515151515153</v>
      </c>
      <c r="AA28" s="15"/>
      <c r="AB28" s="15"/>
      <c r="AC28" s="15"/>
      <c r="AD28" s="15"/>
      <c r="AE28" s="15"/>
    </row>
    <row r="29" spans="2:31" ht="12.75" customHeight="1" x14ac:dyDescent="0.2">
      <c r="B29" s="27"/>
      <c r="D29" s="15" t="s">
        <v>31</v>
      </c>
      <c r="E29" s="15">
        <v>42</v>
      </c>
      <c r="F29" s="16">
        <v>35398</v>
      </c>
      <c r="G29" s="17" t="s">
        <v>44</v>
      </c>
      <c r="H29" s="15"/>
      <c r="I29" s="16">
        <v>35441</v>
      </c>
      <c r="J29" s="18" t="str">
        <f t="shared" si="8"/>
        <v>U.S. 23</v>
      </c>
      <c r="K29" s="46"/>
      <c r="L29" s="33">
        <f>(79.4)/5280</f>
        <v>1.5037878787878789E-2</v>
      </c>
      <c r="M29" s="35"/>
      <c r="N29" s="35"/>
      <c r="O29" s="35"/>
      <c r="P29" s="35"/>
      <c r="Q29" s="35"/>
      <c r="R29" s="35"/>
      <c r="S29" s="35"/>
      <c r="T29" s="15"/>
      <c r="U29" s="15"/>
      <c r="V29" s="15"/>
      <c r="W29" s="15"/>
      <c r="X29" s="15"/>
      <c r="Y29" s="15"/>
      <c r="Z29" s="35"/>
      <c r="AA29" s="15"/>
      <c r="AB29" s="15"/>
      <c r="AC29" s="15"/>
      <c r="AD29" s="15"/>
      <c r="AE29" s="15"/>
    </row>
    <row r="30" spans="2:31" ht="12.75" customHeight="1" x14ac:dyDescent="0.2">
      <c r="B30" s="27"/>
      <c r="D30" s="15" t="s">
        <v>32</v>
      </c>
      <c r="E30" s="15">
        <v>42</v>
      </c>
      <c r="F30" s="16">
        <v>35467</v>
      </c>
      <c r="G30" s="17" t="s">
        <v>44</v>
      </c>
      <c r="H30" s="15"/>
      <c r="I30" s="16">
        <v>35538</v>
      </c>
      <c r="J30" s="18" t="str">
        <f t="shared" si="8"/>
        <v>U.S. 23</v>
      </c>
      <c r="K30" s="46"/>
      <c r="L30" s="33">
        <f>(103.1)/5280</f>
        <v>1.9526515151515149E-2</v>
      </c>
      <c r="M30" s="35"/>
      <c r="N30" s="35"/>
      <c r="O30" s="35"/>
      <c r="P30" s="35"/>
      <c r="Q30" s="35"/>
      <c r="R30" s="35"/>
      <c r="S30" s="35"/>
      <c r="T30" s="15"/>
      <c r="U30" s="15"/>
      <c r="V30" s="15"/>
      <c r="W30" s="15"/>
      <c r="X30" s="15"/>
      <c r="Y30" s="15"/>
      <c r="Z30" s="35"/>
      <c r="AA30" s="15"/>
      <c r="AB30" s="15"/>
      <c r="AC30" s="15"/>
      <c r="AD30" s="15"/>
      <c r="AE30" s="15"/>
    </row>
    <row r="31" spans="2:31" ht="12.75" customHeight="1" x14ac:dyDescent="0.2">
      <c r="B31" s="27"/>
      <c r="D31" s="15" t="s">
        <v>33</v>
      </c>
      <c r="E31" s="15" t="s">
        <v>70</v>
      </c>
      <c r="F31" s="16">
        <v>35537</v>
      </c>
      <c r="G31" s="17" t="s">
        <v>44</v>
      </c>
      <c r="H31" s="15"/>
      <c r="I31" s="16">
        <v>37750</v>
      </c>
      <c r="J31" s="18" t="str">
        <f t="shared" si="8"/>
        <v>U.S. 23</v>
      </c>
      <c r="K31" s="46"/>
      <c r="L31" s="33">
        <f>2207.9/5280</f>
        <v>0.41816287878787878</v>
      </c>
      <c r="M31" s="35"/>
      <c r="N31" s="35"/>
      <c r="O31" s="35"/>
      <c r="P31" s="35"/>
      <c r="Q31" s="35"/>
      <c r="R31" s="35"/>
      <c r="S31" s="35"/>
      <c r="T31" s="15"/>
      <c r="U31" s="15"/>
      <c r="V31" s="15"/>
      <c r="W31" s="15"/>
      <c r="X31" s="15"/>
      <c r="Y31" s="15"/>
      <c r="Z31" s="35">
        <f>2172.02/5280</f>
        <v>0.41136742424242423</v>
      </c>
      <c r="AA31" s="15"/>
      <c r="AB31" s="15"/>
      <c r="AC31" s="15"/>
      <c r="AD31" s="15"/>
      <c r="AE31" s="15"/>
    </row>
    <row r="32" spans="2:31" ht="12.75" customHeight="1" x14ac:dyDescent="0.2">
      <c r="B32" s="27"/>
      <c r="D32" s="15"/>
      <c r="E32" s="15"/>
      <c r="F32" s="16"/>
      <c r="G32" s="17"/>
      <c r="H32" s="15"/>
      <c r="I32" s="16"/>
      <c r="J32" s="18"/>
      <c r="K32" s="47"/>
      <c r="L32" s="33"/>
      <c r="M32" s="35"/>
      <c r="N32" s="35"/>
      <c r="O32" s="35"/>
      <c r="P32" s="35"/>
      <c r="Q32" s="35"/>
      <c r="R32" s="35"/>
      <c r="S32" s="3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/>
      <c r="D33" s="15" t="s">
        <v>34</v>
      </c>
      <c r="E33" s="15">
        <v>42</v>
      </c>
      <c r="F33" s="16">
        <v>34350</v>
      </c>
      <c r="G33" s="17" t="s">
        <v>44</v>
      </c>
      <c r="H33" s="15"/>
      <c r="I33" s="16">
        <v>35085</v>
      </c>
      <c r="J33" s="18" t="str">
        <f t="shared" si="8"/>
        <v>U.S. 23</v>
      </c>
      <c r="K33" s="47"/>
      <c r="L33" s="33"/>
      <c r="M33" s="35">
        <f>735.11/5280</f>
        <v>0.1392253787878788</v>
      </c>
      <c r="N33" s="35"/>
      <c r="O33" s="35"/>
      <c r="P33" s="35"/>
      <c r="Q33" s="35"/>
      <c r="R33" s="35"/>
      <c r="S33" s="35"/>
      <c r="T33" s="15"/>
      <c r="U33" s="15"/>
      <c r="V33" s="15"/>
      <c r="W33" s="15"/>
      <c r="X33" s="15"/>
      <c r="Y33" s="15"/>
      <c r="Z33" s="35">
        <f>657.64/5280</f>
        <v>0.1245530303030303</v>
      </c>
      <c r="AA33" s="15"/>
      <c r="AB33" s="15"/>
      <c r="AC33" s="15"/>
      <c r="AD33" s="15"/>
      <c r="AE33" s="15"/>
    </row>
    <row r="34" spans="2:31" ht="12.75" customHeight="1" x14ac:dyDescent="0.2">
      <c r="B34" s="27"/>
      <c r="D34" s="15" t="s">
        <v>35</v>
      </c>
      <c r="E34" s="15">
        <v>42</v>
      </c>
      <c r="F34" s="16">
        <v>33700</v>
      </c>
      <c r="G34" s="17" t="s">
        <v>44</v>
      </c>
      <c r="H34" s="15"/>
      <c r="I34" s="16">
        <v>35085</v>
      </c>
      <c r="J34" s="18" t="str">
        <f t="shared" si="8"/>
        <v>U.S. 23</v>
      </c>
      <c r="K34" s="47"/>
      <c r="L34" s="33"/>
      <c r="M34" s="35">
        <f>(1333.8)/5280</f>
        <v>0.25261363636363637</v>
      </c>
      <c r="N34" s="35"/>
      <c r="O34" s="35"/>
      <c r="P34" s="35"/>
      <c r="Q34" s="35"/>
      <c r="R34" s="35"/>
      <c r="S34" s="35"/>
      <c r="T34" s="15"/>
      <c r="U34" s="15"/>
      <c r="V34" s="15"/>
      <c r="W34" s="15"/>
      <c r="X34" s="15"/>
      <c r="Y34" s="15"/>
      <c r="Z34" s="35">
        <f>1267.25/5280</f>
        <v>0.24000946969696971</v>
      </c>
      <c r="AA34" s="15"/>
      <c r="AB34" s="15"/>
      <c r="AC34" s="15"/>
      <c r="AD34" s="15"/>
      <c r="AE34" s="15"/>
    </row>
    <row r="35" spans="2:31" ht="12.75" customHeight="1" x14ac:dyDescent="0.2">
      <c r="B35" s="27"/>
      <c r="D35" s="15" t="s">
        <v>36</v>
      </c>
      <c r="E35" s="15">
        <v>43</v>
      </c>
      <c r="F35" s="16">
        <v>36291</v>
      </c>
      <c r="G35" s="17" t="s">
        <v>44</v>
      </c>
      <c r="H35" s="15"/>
      <c r="I35" s="16">
        <v>38300</v>
      </c>
      <c r="J35" s="18" t="str">
        <f t="shared" si="8"/>
        <v>U.S. 23</v>
      </c>
      <c r="K35" s="47"/>
      <c r="L35" s="33"/>
      <c r="M35" s="35">
        <f>2007.41/5280</f>
        <v>0.38019128787878792</v>
      </c>
      <c r="N35" s="35"/>
      <c r="O35" s="35"/>
      <c r="P35" s="35"/>
      <c r="Q35" s="35"/>
      <c r="R35" s="35"/>
      <c r="S35" s="35"/>
      <c r="T35" s="15"/>
      <c r="U35" s="15"/>
      <c r="V35" s="15"/>
      <c r="W35" s="15"/>
      <c r="X35" s="15"/>
      <c r="Y35" s="15"/>
      <c r="Z35" s="35">
        <f t="shared" ref="Z35" si="9">M35</f>
        <v>0.38019128787878792</v>
      </c>
      <c r="AA35" s="15"/>
      <c r="AB35" s="15"/>
      <c r="AC35" s="15"/>
      <c r="AD35" s="15"/>
      <c r="AE35" s="15"/>
    </row>
    <row r="36" spans="2:31" ht="12.75" customHeight="1" x14ac:dyDescent="0.2">
      <c r="B36" s="27"/>
      <c r="D36" s="15" t="s">
        <v>37</v>
      </c>
      <c r="E36" s="15">
        <v>43</v>
      </c>
      <c r="F36" s="16">
        <v>36291</v>
      </c>
      <c r="G36" s="17" t="s">
        <v>44</v>
      </c>
      <c r="H36" s="15"/>
      <c r="I36" s="16">
        <v>37750</v>
      </c>
      <c r="J36" s="18" t="str">
        <f t="shared" si="8"/>
        <v>U.S. 23</v>
      </c>
      <c r="K36" s="47"/>
      <c r="L36" s="33"/>
      <c r="M36" s="35">
        <f>(1454.5)/5280</f>
        <v>0.27547348484848483</v>
      </c>
      <c r="N36" s="35"/>
      <c r="O36" s="35"/>
      <c r="P36" s="35"/>
      <c r="Q36" s="35"/>
      <c r="R36" s="35"/>
      <c r="S36" s="35"/>
      <c r="T36" s="15"/>
      <c r="U36" s="15"/>
      <c r="V36" s="15"/>
      <c r="W36" s="15"/>
      <c r="X36" s="15"/>
      <c r="Y36" s="15"/>
      <c r="Z36" s="35">
        <f>1347.27/5280</f>
        <v>0.25516477272727273</v>
      </c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47"/>
      <c r="L37" s="33"/>
      <c r="M37" s="35"/>
      <c r="N37" s="35"/>
      <c r="O37" s="35"/>
      <c r="P37" s="35"/>
      <c r="Q37" s="35"/>
      <c r="R37" s="35"/>
      <c r="S37" s="3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 t="s">
        <v>54</v>
      </c>
      <c r="E38" s="15" t="s">
        <v>70</v>
      </c>
      <c r="F38" s="16">
        <v>34350</v>
      </c>
      <c r="G38" s="17" t="s">
        <v>44</v>
      </c>
      <c r="H38" s="15"/>
      <c r="I38" s="16">
        <v>38300</v>
      </c>
      <c r="J38" s="18" t="str">
        <f t="shared" si="8"/>
        <v>U.S. 23</v>
      </c>
      <c r="K38" s="47"/>
      <c r="L38" s="33"/>
      <c r="M38" s="35"/>
      <c r="N38" s="35">
        <f>(3955.5)/5280</f>
        <v>0.74914772727272727</v>
      </c>
      <c r="O38" s="35"/>
      <c r="P38" s="35"/>
      <c r="Q38" s="35"/>
      <c r="R38" s="35"/>
      <c r="S38" s="35"/>
      <c r="T38" s="34">
        <f>ROUNDUP((I38-F38)/80,0)</f>
        <v>50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 t="s">
        <v>55</v>
      </c>
      <c r="E39" s="15" t="s">
        <v>70</v>
      </c>
      <c r="F39" s="16">
        <v>33700</v>
      </c>
      <c r="G39" s="17" t="s">
        <v>44</v>
      </c>
      <c r="H39" s="15"/>
      <c r="I39" s="16">
        <v>37750</v>
      </c>
      <c r="J39" s="18" t="str">
        <f t="shared" si="8"/>
        <v>U.S. 23</v>
      </c>
      <c r="K39" s="48"/>
      <c r="L39" s="33"/>
      <c r="M39" s="35"/>
      <c r="N39" s="35">
        <f>(4044.7)/5280</f>
        <v>0.76604166666666662</v>
      </c>
      <c r="O39" s="35"/>
      <c r="P39" s="35"/>
      <c r="Q39" s="35"/>
      <c r="R39" s="35"/>
      <c r="S39" s="35"/>
      <c r="T39" s="34">
        <f>ROUNDUP((I39-F39)/80,0)</f>
        <v>51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48"/>
      <c r="L40" s="33"/>
      <c r="M40" s="35"/>
      <c r="N40" s="35"/>
      <c r="O40" s="35"/>
      <c r="P40" s="35"/>
      <c r="Q40" s="35"/>
      <c r="R40" s="35"/>
      <c r="S40" s="3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 t="s">
        <v>38</v>
      </c>
      <c r="E41" s="15" t="s">
        <v>70</v>
      </c>
      <c r="F41" s="16">
        <v>35100</v>
      </c>
      <c r="G41" s="17" t="s">
        <v>44</v>
      </c>
      <c r="H41" s="15"/>
      <c r="I41" s="16">
        <v>35420</v>
      </c>
      <c r="J41" s="18" t="str">
        <f t="shared" si="8"/>
        <v>U.S. 23</v>
      </c>
      <c r="K41" s="48"/>
      <c r="L41" s="33"/>
      <c r="M41" s="35"/>
      <c r="N41" s="35"/>
      <c r="O41" s="35">
        <f>676.2/5280</f>
        <v>0.12806818181818183</v>
      </c>
      <c r="P41" s="35"/>
      <c r="Q41" s="35"/>
      <c r="R41" s="35"/>
      <c r="S41" s="35"/>
      <c r="T41" s="15"/>
      <c r="U41" s="15"/>
      <c r="V41" s="15">
        <f>ROUNDUP((I41-F41)/80,0)</f>
        <v>4</v>
      </c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 t="s">
        <v>39</v>
      </c>
      <c r="E42" s="15" t="s">
        <v>70</v>
      </c>
      <c r="F42" s="16">
        <v>35521</v>
      </c>
      <c r="G42" s="17" t="s">
        <v>44</v>
      </c>
      <c r="H42" s="15"/>
      <c r="I42" s="16">
        <v>36295</v>
      </c>
      <c r="J42" s="18" t="str">
        <f t="shared" si="8"/>
        <v>U.S. 23</v>
      </c>
      <c r="K42" s="48"/>
      <c r="L42" s="33"/>
      <c r="M42" s="35"/>
      <c r="N42" s="35"/>
      <c r="O42" s="35">
        <f>1544.68/5280</f>
        <v>0.29255303030303031</v>
      </c>
      <c r="P42" s="35"/>
      <c r="Q42" s="35"/>
      <c r="R42" s="35"/>
      <c r="S42" s="35"/>
      <c r="T42" s="15"/>
      <c r="U42" s="15"/>
      <c r="V42" s="15">
        <f>ROUNDUP((I42-F42)/80,0)</f>
        <v>10</v>
      </c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47"/>
      <c r="L43" s="33"/>
      <c r="M43" s="35"/>
      <c r="N43" s="35"/>
      <c r="O43" s="35"/>
      <c r="P43" s="35"/>
      <c r="Q43" s="35"/>
      <c r="R43" s="35"/>
      <c r="S43" s="3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 t="s">
        <v>56</v>
      </c>
      <c r="E44" s="15">
        <v>42</v>
      </c>
      <c r="F44" s="16">
        <v>35485</v>
      </c>
      <c r="G44" s="17" t="s">
        <v>44</v>
      </c>
      <c r="H44" s="15"/>
      <c r="I44" s="16">
        <v>35322</v>
      </c>
      <c r="J44" s="18" t="str">
        <f t="shared" si="8"/>
        <v>U.S. 23</v>
      </c>
      <c r="K44" s="47"/>
      <c r="L44" s="33"/>
      <c r="M44" s="35"/>
      <c r="N44" s="35"/>
      <c r="O44" s="35"/>
      <c r="P44" s="35">
        <v>236.86</v>
      </c>
      <c r="Q44" s="35"/>
      <c r="R44" s="35"/>
      <c r="S44" s="35"/>
      <c r="T44" s="15"/>
      <c r="U44" s="15">
        <f>ROUNDUP((P44/40),0)</f>
        <v>6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 t="s">
        <v>57</v>
      </c>
      <c r="E45" s="15" t="s">
        <v>70</v>
      </c>
      <c r="F45" s="16">
        <v>35322</v>
      </c>
      <c r="G45" s="17" t="s">
        <v>44</v>
      </c>
      <c r="H45" s="15"/>
      <c r="I45" s="16">
        <v>36367</v>
      </c>
      <c r="J45" s="18" t="str">
        <f t="shared" si="8"/>
        <v>U.S. 23</v>
      </c>
      <c r="K45" s="47"/>
      <c r="L45" s="33"/>
      <c r="M45" s="35"/>
      <c r="N45" s="35"/>
      <c r="O45" s="35"/>
      <c r="P45" s="35">
        <f>1050.97</f>
        <v>1050.97</v>
      </c>
      <c r="Q45" s="35"/>
      <c r="R45" s="35"/>
      <c r="S45" s="35"/>
      <c r="T45" s="15"/>
      <c r="U45" s="15">
        <f t="shared" ref="U45:U49" si="10">ROUNDUP((P45/40),0)</f>
        <v>27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 t="s">
        <v>58</v>
      </c>
      <c r="E46" s="15" t="s">
        <v>70</v>
      </c>
      <c r="F46" s="16">
        <v>35322</v>
      </c>
      <c r="G46" s="17" t="s">
        <v>44</v>
      </c>
      <c r="H46" s="15"/>
      <c r="I46" s="16">
        <v>36367</v>
      </c>
      <c r="J46" s="18" t="str">
        <f t="shared" si="8"/>
        <v>U.S. 23</v>
      </c>
      <c r="K46" s="47"/>
      <c r="L46" s="33"/>
      <c r="M46" s="35"/>
      <c r="N46" s="35"/>
      <c r="O46" s="35"/>
      <c r="P46" s="35">
        <v>1044.45</v>
      </c>
      <c r="Q46" s="35"/>
      <c r="R46" s="35"/>
      <c r="S46" s="35"/>
      <c r="T46" s="15"/>
      <c r="U46" s="15">
        <f t="shared" si="10"/>
        <v>27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27"/>
      <c r="D47" s="15" t="s">
        <v>59</v>
      </c>
      <c r="E47" s="15">
        <v>42</v>
      </c>
      <c r="F47" s="16">
        <v>35430</v>
      </c>
      <c r="G47" s="17" t="s">
        <v>44</v>
      </c>
      <c r="H47" s="15"/>
      <c r="I47" s="16">
        <v>35495</v>
      </c>
      <c r="J47" s="18" t="str">
        <f t="shared" si="8"/>
        <v>U.S. 23</v>
      </c>
      <c r="K47" s="47"/>
      <c r="L47" s="33"/>
      <c r="M47" s="35"/>
      <c r="N47" s="35"/>
      <c r="O47" s="35"/>
      <c r="P47" s="35">
        <v>66.97</v>
      </c>
      <c r="Q47" s="35"/>
      <c r="R47" s="35"/>
      <c r="S47" s="35"/>
      <c r="T47" s="15"/>
      <c r="U47" s="15">
        <f t="shared" si="10"/>
        <v>2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7"/>
      <c r="D48" s="15" t="s">
        <v>60</v>
      </c>
      <c r="E48" s="15">
        <v>42</v>
      </c>
      <c r="F48" s="16">
        <v>35430</v>
      </c>
      <c r="G48" s="17" t="s">
        <v>44</v>
      </c>
      <c r="H48" s="15"/>
      <c r="I48" s="16">
        <v>35495</v>
      </c>
      <c r="J48" s="18" t="str">
        <f t="shared" si="8"/>
        <v>U.S. 23</v>
      </c>
      <c r="K48" s="47"/>
      <c r="L48" s="33"/>
      <c r="M48" s="35"/>
      <c r="N48" s="35"/>
      <c r="O48" s="35"/>
      <c r="P48" s="35">
        <v>63.17</v>
      </c>
      <c r="Q48" s="35"/>
      <c r="R48" s="35"/>
      <c r="S48" s="35"/>
      <c r="T48" s="15"/>
      <c r="U48" s="15">
        <f t="shared" si="10"/>
        <v>2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7"/>
      <c r="D49" s="15" t="s">
        <v>61</v>
      </c>
      <c r="E49" s="15">
        <v>42</v>
      </c>
      <c r="F49" s="16">
        <v>35430</v>
      </c>
      <c r="G49" s="17" t="s">
        <v>44</v>
      </c>
      <c r="H49" s="15"/>
      <c r="I49" s="16">
        <v>35495</v>
      </c>
      <c r="J49" s="18" t="str">
        <f t="shared" si="8"/>
        <v>U.S. 23</v>
      </c>
      <c r="K49" s="47"/>
      <c r="L49" s="33"/>
      <c r="M49" s="35"/>
      <c r="N49" s="35"/>
      <c r="O49" s="35"/>
      <c r="P49" s="35">
        <v>66.569999999999993</v>
      </c>
      <c r="Q49" s="35"/>
      <c r="R49" s="35"/>
      <c r="S49" s="35"/>
      <c r="T49" s="15"/>
      <c r="U49" s="15">
        <f t="shared" si="10"/>
        <v>2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2:31" ht="12.75" customHeight="1" x14ac:dyDescent="0.2">
      <c r="B50" s="27"/>
      <c r="D50" s="15"/>
      <c r="E50" s="15"/>
      <c r="F50" s="16"/>
      <c r="G50" s="17"/>
      <c r="H50" s="15"/>
      <c r="I50" s="16"/>
      <c r="J50" s="18"/>
      <c r="K50" s="47"/>
      <c r="L50" s="33"/>
      <c r="M50" s="35"/>
      <c r="N50" s="35"/>
      <c r="O50" s="35"/>
      <c r="P50" s="35"/>
      <c r="Q50" s="35"/>
      <c r="R50" s="35"/>
      <c r="S50" s="3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31" ht="12.75" customHeight="1" x14ac:dyDescent="0.2">
      <c r="B51" s="27"/>
      <c r="D51" s="15" t="s">
        <v>62</v>
      </c>
      <c r="E51" s="15">
        <v>42</v>
      </c>
      <c r="F51" s="16">
        <v>35440</v>
      </c>
      <c r="G51" s="17" t="s">
        <v>44</v>
      </c>
      <c r="H51" s="15"/>
      <c r="I51" s="16">
        <v>35472</v>
      </c>
      <c r="J51" s="18" t="str">
        <f t="shared" si="8"/>
        <v>U.S. 23</v>
      </c>
      <c r="K51" s="47"/>
      <c r="L51" s="33"/>
      <c r="M51" s="35"/>
      <c r="N51" s="35"/>
      <c r="O51" s="35"/>
      <c r="P51" s="35"/>
      <c r="Q51" s="35">
        <v>32.49</v>
      </c>
      <c r="R51" s="35"/>
      <c r="S51" s="3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2:31" ht="12.75" customHeight="1" x14ac:dyDescent="0.2">
      <c r="B52" s="27"/>
      <c r="D52" s="15" t="s">
        <v>63</v>
      </c>
      <c r="E52" s="15">
        <v>42</v>
      </c>
      <c r="F52" s="16">
        <v>35491</v>
      </c>
      <c r="G52" s="17" t="s">
        <v>44</v>
      </c>
      <c r="H52" s="15"/>
      <c r="I52" s="16">
        <v>35497</v>
      </c>
      <c r="J52" s="18" t="str">
        <f t="shared" si="8"/>
        <v>U.S. 23</v>
      </c>
      <c r="K52" s="47"/>
      <c r="L52" s="33"/>
      <c r="M52" s="35"/>
      <c r="N52" s="35"/>
      <c r="O52" s="35"/>
      <c r="P52" s="35"/>
      <c r="Q52" s="35">
        <v>12</v>
      </c>
      <c r="R52" s="35"/>
      <c r="S52" s="3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31" ht="12.75" customHeight="1" x14ac:dyDescent="0.2">
      <c r="B53" s="27"/>
      <c r="D53" s="15"/>
      <c r="E53" s="15"/>
      <c r="F53" s="16"/>
      <c r="G53" s="17"/>
      <c r="H53" s="15"/>
      <c r="I53" s="16"/>
      <c r="J53" s="18"/>
      <c r="K53" s="47"/>
      <c r="L53" s="33"/>
      <c r="M53" s="35"/>
      <c r="N53" s="35"/>
      <c r="O53" s="35"/>
      <c r="P53" s="35"/>
      <c r="Q53" s="35"/>
      <c r="R53" s="35"/>
      <c r="S53" s="3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7"/>
      <c r="D54" s="15" t="s">
        <v>40</v>
      </c>
      <c r="E54" s="15">
        <v>42</v>
      </c>
      <c r="F54" s="16">
        <v>35250</v>
      </c>
      <c r="G54" s="17" t="s">
        <v>44</v>
      </c>
      <c r="H54" s="15"/>
      <c r="I54" s="16">
        <v>35430</v>
      </c>
      <c r="J54" s="18" t="str">
        <f t="shared" si="8"/>
        <v>U.S. 23</v>
      </c>
      <c r="K54" s="47"/>
      <c r="L54" s="33"/>
      <c r="M54" s="35"/>
      <c r="N54" s="35"/>
      <c r="O54" s="35"/>
      <c r="P54" s="35"/>
      <c r="Q54" s="35"/>
      <c r="R54" s="35">
        <v>191.48</v>
      </c>
      <c r="S54" s="3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7"/>
      <c r="D55" s="15" t="s">
        <v>41</v>
      </c>
      <c r="E55" s="15">
        <v>43</v>
      </c>
      <c r="F55" s="16">
        <v>36367</v>
      </c>
      <c r="G55" s="17" t="s">
        <v>44</v>
      </c>
      <c r="H55" s="15"/>
      <c r="I55" s="16">
        <v>36967</v>
      </c>
      <c r="J55" s="18" t="str">
        <f t="shared" si="8"/>
        <v>U.S. 23</v>
      </c>
      <c r="K55" s="47"/>
      <c r="L55" s="33"/>
      <c r="M55" s="35"/>
      <c r="N55" s="35"/>
      <c r="O55" s="35"/>
      <c r="P55" s="35"/>
      <c r="Q55" s="35"/>
      <c r="R55" s="35">
        <v>574.79</v>
      </c>
      <c r="S55" s="3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7"/>
      <c r="D56" s="15"/>
      <c r="E56" s="15"/>
      <c r="F56" s="16"/>
      <c r="G56" s="17"/>
      <c r="H56" s="15"/>
      <c r="I56" s="16"/>
      <c r="J56" s="18"/>
      <c r="K56" s="47"/>
      <c r="L56" s="33"/>
      <c r="M56" s="35"/>
      <c r="N56" s="35"/>
      <c r="O56" s="35"/>
      <c r="P56" s="35"/>
      <c r="Q56" s="35"/>
      <c r="R56" s="35"/>
      <c r="S56" s="3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7"/>
      <c r="D57" s="15" t="s">
        <v>42</v>
      </c>
      <c r="E57" s="15">
        <v>42</v>
      </c>
      <c r="F57" s="16">
        <v>35084</v>
      </c>
      <c r="G57" s="17" t="s">
        <v>44</v>
      </c>
      <c r="H57" s="15"/>
      <c r="I57" s="16">
        <v>35424</v>
      </c>
      <c r="J57" s="18" t="str">
        <f t="shared" si="8"/>
        <v>U.S. 23</v>
      </c>
      <c r="K57" s="47"/>
      <c r="L57" s="33"/>
      <c r="M57" s="35"/>
      <c r="N57" s="35"/>
      <c r="O57" s="35"/>
      <c r="P57" s="35"/>
      <c r="Q57" s="35"/>
      <c r="R57" s="35"/>
      <c r="S57" s="35">
        <v>137.05000000000001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7"/>
      <c r="D58" s="15" t="s">
        <v>64</v>
      </c>
      <c r="E58" s="15" t="s">
        <v>70</v>
      </c>
      <c r="F58" s="16">
        <v>35520</v>
      </c>
      <c r="G58" s="17" t="s">
        <v>44</v>
      </c>
      <c r="H58" s="15"/>
      <c r="I58" s="16">
        <v>36300</v>
      </c>
      <c r="J58" s="18" t="str">
        <f t="shared" si="8"/>
        <v>U.S. 23</v>
      </c>
      <c r="K58" s="47"/>
      <c r="L58" s="33"/>
      <c r="M58" s="35"/>
      <c r="N58" s="35"/>
      <c r="O58" s="35"/>
      <c r="P58" s="35"/>
      <c r="Q58" s="35"/>
      <c r="R58" s="35"/>
      <c r="S58" s="35">
        <v>152.91999999999999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2:31" ht="12.75" customHeight="1" x14ac:dyDescent="0.2">
      <c r="B59" s="27"/>
      <c r="D59" s="15" t="s">
        <v>79</v>
      </c>
      <c r="E59" s="15" t="s">
        <v>70</v>
      </c>
      <c r="F59" s="16">
        <v>35430</v>
      </c>
      <c r="G59" s="17" t="s">
        <v>44</v>
      </c>
      <c r="H59" s="15"/>
      <c r="I59" s="16">
        <v>35495</v>
      </c>
      <c r="J59" s="18" t="str">
        <f t="shared" si="8"/>
        <v>U.S. 23</v>
      </c>
      <c r="K59" s="47"/>
      <c r="L59" s="33"/>
      <c r="M59" s="35"/>
      <c r="N59" s="35"/>
      <c r="O59" s="35"/>
      <c r="P59" s="35"/>
      <c r="Q59" s="35"/>
      <c r="R59" s="35"/>
      <c r="S59" s="35">
        <v>183.93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7"/>
      <c r="D60" s="15" t="s">
        <v>80</v>
      </c>
      <c r="E60" s="15">
        <v>42</v>
      </c>
      <c r="F60" s="16">
        <v>35322</v>
      </c>
      <c r="G60" s="17" t="s">
        <v>44</v>
      </c>
      <c r="H60" s="15"/>
      <c r="I60" s="16">
        <v>36367</v>
      </c>
      <c r="J60" s="18" t="str">
        <f t="shared" si="8"/>
        <v>U.S. 23</v>
      </c>
      <c r="K60" s="47"/>
      <c r="L60" s="33"/>
      <c r="M60" s="35"/>
      <c r="N60" s="35"/>
      <c r="O60" s="35"/>
      <c r="P60" s="35"/>
      <c r="Q60" s="35"/>
      <c r="R60" s="35"/>
      <c r="S60" s="35">
        <v>138.88999999999999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7"/>
      <c r="D61" s="15"/>
      <c r="E61" s="15"/>
      <c r="F61" s="16"/>
      <c r="G61" s="17"/>
      <c r="H61" s="15"/>
      <c r="I61" s="16"/>
      <c r="J61" s="18"/>
      <c r="K61" s="47"/>
      <c r="L61" s="33"/>
      <c r="M61" s="35"/>
      <c r="N61" s="35"/>
      <c r="O61" s="35"/>
      <c r="P61" s="35"/>
      <c r="Q61" s="35"/>
      <c r="R61" s="35"/>
      <c r="S61" s="3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7"/>
      <c r="D62" s="15" t="s">
        <v>69</v>
      </c>
      <c r="E62" s="15">
        <v>42</v>
      </c>
      <c r="F62" s="16">
        <v>35372</v>
      </c>
      <c r="G62" s="17" t="s">
        <v>44</v>
      </c>
      <c r="H62" s="15"/>
      <c r="I62" s="16">
        <v>35982</v>
      </c>
      <c r="J62" s="18" t="str">
        <f t="shared" si="8"/>
        <v>U.S. 23</v>
      </c>
      <c r="K62" s="61">
        <v>610</v>
      </c>
      <c r="L62" s="33"/>
      <c r="M62" s="35"/>
      <c r="N62" s="35"/>
      <c r="O62" s="35"/>
      <c r="P62" s="35"/>
      <c r="Q62" s="35"/>
      <c r="R62" s="35"/>
      <c r="S62" s="3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7"/>
      <c r="D63" s="15"/>
      <c r="E63" s="15"/>
      <c r="F63" s="16"/>
      <c r="G63" s="17"/>
      <c r="H63" s="15"/>
      <c r="I63" s="16"/>
      <c r="J63" s="18"/>
      <c r="K63" s="47"/>
      <c r="L63" s="33"/>
      <c r="M63" s="35"/>
      <c r="N63" s="35"/>
      <c r="O63" s="35"/>
      <c r="P63" s="35"/>
      <c r="Q63" s="35"/>
      <c r="R63" s="35"/>
      <c r="S63" s="3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7"/>
      <c r="D64" s="15" t="s">
        <v>73</v>
      </c>
      <c r="E64" s="15">
        <v>42</v>
      </c>
      <c r="F64" s="65">
        <v>35147</v>
      </c>
      <c r="G64" s="66"/>
      <c r="H64" s="66"/>
      <c r="I64" s="66"/>
      <c r="J64" s="18"/>
      <c r="K64" s="47"/>
      <c r="L64" s="33"/>
      <c r="M64" s="35"/>
      <c r="N64" s="35"/>
      <c r="O64" s="35"/>
      <c r="P64" s="35"/>
      <c r="Q64" s="35"/>
      <c r="R64" s="35"/>
      <c r="S64" s="35"/>
      <c r="T64" s="15"/>
      <c r="U64" s="15"/>
      <c r="V64" s="15"/>
      <c r="W64" s="15">
        <v>1</v>
      </c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7"/>
      <c r="D65" s="15" t="s">
        <v>74</v>
      </c>
      <c r="E65" s="15">
        <v>42</v>
      </c>
      <c r="F65" s="65">
        <v>35227</v>
      </c>
      <c r="G65" s="66"/>
      <c r="H65" s="66"/>
      <c r="I65" s="66"/>
      <c r="J65" s="18"/>
      <c r="K65" s="47"/>
      <c r="L65" s="33"/>
      <c r="M65" s="35"/>
      <c r="N65" s="35"/>
      <c r="O65" s="35"/>
      <c r="P65" s="35"/>
      <c r="Q65" s="35"/>
      <c r="R65" s="35"/>
      <c r="S65" s="35"/>
      <c r="T65" s="15"/>
      <c r="U65" s="15"/>
      <c r="V65" s="15"/>
      <c r="W65" s="15">
        <v>1</v>
      </c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7"/>
      <c r="D66" s="15" t="s">
        <v>75</v>
      </c>
      <c r="E66" s="15">
        <v>42</v>
      </c>
      <c r="F66" s="65">
        <v>35307</v>
      </c>
      <c r="G66" s="66"/>
      <c r="H66" s="66"/>
      <c r="I66" s="66"/>
      <c r="J66" s="18"/>
      <c r="K66" s="47"/>
      <c r="L66" s="33"/>
      <c r="M66" s="35"/>
      <c r="N66" s="35"/>
      <c r="O66" s="35"/>
      <c r="P66" s="35"/>
      <c r="Q66" s="35"/>
      <c r="R66" s="35"/>
      <c r="S66" s="35"/>
      <c r="T66" s="15"/>
      <c r="U66" s="15"/>
      <c r="V66" s="15"/>
      <c r="W66" s="15">
        <v>1</v>
      </c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7"/>
      <c r="D67" s="15" t="s">
        <v>76</v>
      </c>
      <c r="E67" s="15">
        <v>42</v>
      </c>
      <c r="F67" s="65">
        <v>35387</v>
      </c>
      <c r="G67" s="66"/>
      <c r="H67" s="66"/>
      <c r="I67" s="66"/>
      <c r="J67" s="18"/>
      <c r="K67" s="47"/>
      <c r="L67" s="33"/>
      <c r="M67" s="35"/>
      <c r="N67" s="35"/>
      <c r="O67" s="35"/>
      <c r="P67" s="35"/>
      <c r="Q67" s="35"/>
      <c r="R67" s="35"/>
      <c r="S67" s="35"/>
      <c r="T67" s="15"/>
      <c r="U67" s="15"/>
      <c r="V67" s="15"/>
      <c r="W67" s="15">
        <v>1</v>
      </c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 t="s">
        <v>77</v>
      </c>
      <c r="E68" s="51">
        <v>43</v>
      </c>
      <c r="F68" s="65">
        <v>36291</v>
      </c>
      <c r="G68" s="66"/>
      <c r="H68" s="66"/>
      <c r="I68" s="66"/>
      <c r="J68" s="54"/>
      <c r="K68" s="55"/>
      <c r="L68" s="56"/>
      <c r="M68" s="57"/>
      <c r="N68" s="57"/>
      <c r="O68" s="57"/>
      <c r="P68" s="57"/>
      <c r="Q68" s="57"/>
      <c r="R68" s="57"/>
      <c r="S68" s="57"/>
      <c r="T68" s="51"/>
      <c r="U68" s="51"/>
      <c r="V68" s="51"/>
      <c r="W68" s="51"/>
      <c r="X68" s="51">
        <v>1</v>
      </c>
      <c r="Y68" s="51"/>
      <c r="Z68" s="51"/>
      <c r="AA68" s="51"/>
      <c r="AB68" s="51"/>
      <c r="AC68" s="51"/>
      <c r="AD68" s="51"/>
      <c r="AE68" s="51"/>
    </row>
    <row r="69" spans="2:31" ht="12.75" customHeight="1" x14ac:dyDescent="0.2">
      <c r="B69" s="27"/>
      <c r="D69" s="15" t="s">
        <v>78</v>
      </c>
      <c r="E69" s="51">
        <v>43</v>
      </c>
      <c r="F69" s="65">
        <v>36450</v>
      </c>
      <c r="G69" s="66"/>
      <c r="H69" s="66"/>
      <c r="I69" s="66"/>
      <c r="J69" s="54"/>
      <c r="K69" s="55"/>
      <c r="L69" s="56"/>
      <c r="M69" s="57"/>
      <c r="N69" s="57"/>
      <c r="O69" s="57"/>
      <c r="P69" s="57"/>
      <c r="Q69" s="57"/>
      <c r="R69" s="57"/>
      <c r="S69" s="57"/>
      <c r="T69" s="51"/>
      <c r="U69" s="51"/>
      <c r="V69" s="51"/>
      <c r="W69" s="51"/>
      <c r="X69" s="51">
        <v>1</v>
      </c>
      <c r="Y69" s="51"/>
      <c r="Z69" s="51"/>
      <c r="AA69" s="51"/>
      <c r="AB69" s="51"/>
      <c r="AC69" s="51"/>
      <c r="AD69" s="51"/>
      <c r="AE69" s="51"/>
    </row>
    <row r="70" spans="2:31" ht="12.75" customHeight="1" x14ac:dyDescent="0.2">
      <c r="B70" s="27"/>
      <c r="D70" s="51"/>
      <c r="E70" s="51"/>
      <c r="F70" s="52"/>
      <c r="G70" s="60"/>
      <c r="H70" s="60"/>
      <c r="I70" s="60"/>
      <c r="J70" s="54"/>
      <c r="K70" s="55"/>
      <c r="L70" s="56"/>
      <c r="M70" s="57"/>
      <c r="N70" s="57"/>
      <c r="O70" s="57"/>
      <c r="P70" s="57"/>
      <c r="Q70" s="57"/>
      <c r="R70" s="57"/>
      <c r="S70" s="57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</row>
    <row r="71" spans="2:31" ht="12.75" customHeight="1" x14ac:dyDescent="0.2">
      <c r="B71" s="27"/>
      <c r="D71" s="51" t="s">
        <v>83</v>
      </c>
      <c r="E71" s="51">
        <v>42</v>
      </c>
      <c r="F71" s="65">
        <v>35424</v>
      </c>
      <c r="G71" s="66"/>
      <c r="H71" s="66"/>
      <c r="I71" s="66"/>
      <c r="J71" s="54"/>
      <c r="K71" s="55"/>
      <c r="L71" s="56"/>
      <c r="M71" s="57"/>
      <c r="N71" s="57"/>
      <c r="O71" s="57"/>
      <c r="P71" s="57"/>
      <c r="Q71" s="57"/>
      <c r="R71" s="57"/>
      <c r="S71" s="57"/>
      <c r="T71" s="51"/>
      <c r="U71" s="51"/>
      <c r="V71" s="51"/>
      <c r="W71" s="51"/>
      <c r="X71" s="51"/>
      <c r="Y71" s="51">
        <v>9.3699999999999992</v>
      </c>
      <c r="Z71" s="51"/>
      <c r="AA71" s="51"/>
      <c r="AB71" s="51"/>
      <c r="AC71" s="51"/>
      <c r="AD71" s="51"/>
      <c r="AE71" s="51"/>
    </row>
    <row r="72" spans="2:31" ht="12.75" customHeight="1" x14ac:dyDescent="0.2">
      <c r="B72" s="27"/>
      <c r="D72" s="51" t="s">
        <v>84</v>
      </c>
      <c r="E72" s="51">
        <v>42</v>
      </c>
      <c r="F72" s="65">
        <v>35521</v>
      </c>
      <c r="G72" s="66"/>
      <c r="H72" s="66"/>
      <c r="I72" s="66"/>
      <c r="J72" s="54"/>
      <c r="K72" s="55"/>
      <c r="L72" s="56"/>
      <c r="M72" s="57"/>
      <c r="N72" s="57"/>
      <c r="O72" s="57"/>
      <c r="P72" s="57"/>
      <c r="Q72" s="57"/>
      <c r="R72" s="57"/>
      <c r="S72" s="57"/>
      <c r="T72" s="51"/>
      <c r="U72" s="51"/>
      <c r="V72" s="51"/>
      <c r="W72" s="51"/>
      <c r="X72" s="51"/>
      <c r="Y72" s="51">
        <v>8.17</v>
      </c>
      <c r="Z72" s="51"/>
      <c r="AA72" s="51"/>
      <c r="AB72" s="51"/>
      <c r="AC72" s="51"/>
      <c r="AD72" s="51"/>
      <c r="AE72" s="51"/>
    </row>
    <row r="73" spans="2:31" ht="12.75" customHeight="1" x14ac:dyDescent="0.2">
      <c r="B73" s="27"/>
      <c r="D73" s="51" t="s">
        <v>85</v>
      </c>
      <c r="E73" s="51">
        <v>42</v>
      </c>
      <c r="F73" s="52">
        <v>35435</v>
      </c>
      <c r="G73" s="53"/>
      <c r="H73" s="51"/>
      <c r="I73" s="52">
        <v>35510</v>
      </c>
      <c r="J73" s="54"/>
      <c r="K73" s="55"/>
      <c r="L73" s="56"/>
      <c r="M73" s="57"/>
      <c r="N73" s="57"/>
      <c r="O73" s="57"/>
      <c r="P73" s="57"/>
      <c r="Q73" s="57"/>
      <c r="R73" s="57"/>
      <c r="S73" s="57"/>
      <c r="T73" s="51"/>
      <c r="U73" s="51"/>
      <c r="V73" s="51"/>
      <c r="W73" s="51"/>
      <c r="X73" s="51"/>
      <c r="Y73" s="51">
        <v>371.19</v>
      </c>
      <c r="Z73" s="51"/>
      <c r="AA73" s="51"/>
      <c r="AB73" s="51"/>
      <c r="AC73" s="51"/>
      <c r="AD73" s="51"/>
      <c r="AE73" s="51"/>
    </row>
    <row r="74" spans="2:31" ht="12.75" customHeight="1" thickBot="1" x14ac:dyDescent="0.25">
      <c r="B74" s="27"/>
      <c r="D74" s="51"/>
      <c r="E74" s="51"/>
      <c r="F74" s="52"/>
      <c r="G74" s="53"/>
      <c r="H74" s="51"/>
      <c r="I74" s="52"/>
      <c r="J74" s="54"/>
      <c r="K74" s="55"/>
      <c r="L74" s="56"/>
      <c r="M74" s="57"/>
      <c r="N74" s="57"/>
      <c r="O74" s="57"/>
      <c r="P74" s="57"/>
      <c r="Q74" s="57"/>
      <c r="R74" s="57"/>
      <c r="S74" s="57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</row>
    <row r="75" spans="2:31" ht="12.75" customHeight="1" thickBot="1" x14ac:dyDescent="0.25">
      <c r="B75" s="28"/>
      <c r="D75" s="70" t="s">
        <v>72</v>
      </c>
      <c r="E75" s="68"/>
      <c r="F75" s="68"/>
      <c r="G75" s="68"/>
      <c r="H75" s="68"/>
      <c r="I75" s="68"/>
      <c r="J75" s="58"/>
      <c r="K75" s="67"/>
      <c r="L75" s="68"/>
      <c r="M75" s="68"/>
      <c r="N75" s="68"/>
      <c r="O75" s="68"/>
      <c r="P75" s="68"/>
      <c r="Q75" s="68"/>
      <c r="R75" s="68"/>
      <c r="S75" s="69"/>
      <c r="T75" s="59">
        <f>SUM(T24:T74)</f>
        <v>101</v>
      </c>
      <c r="U75" s="59">
        <f>SUM(U24:U74)</f>
        <v>66</v>
      </c>
      <c r="V75" s="59">
        <f>SUM(V24:V74)</f>
        <v>14</v>
      </c>
      <c r="W75" s="70"/>
      <c r="X75" s="68"/>
      <c r="Y75" s="68"/>
      <c r="Z75" s="68"/>
      <c r="AA75" s="68"/>
      <c r="AB75" s="68"/>
      <c r="AC75" s="68"/>
      <c r="AD75" s="68"/>
      <c r="AE75" s="69"/>
    </row>
    <row r="76" spans="2:31" ht="12.75" customHeight="1" x14ac:dyDescent="0.2">
      <c r="B76" s="5" t="s">
        <v>11</v>
      </c>
      <c r="D76" s="74" t="s">
        <v>2</v>
      </c>
      <c r="E76" s="75"/>
      <c r="F76" s="75"/>
      <c r="G76" s="75"/>
      <c r="H76" s="75"/>
      <c r="I76" s="75"/>
      <c r="J76" s="76"/>
      <c r="K76" s="19">
        <f t="shared" ref="K76:S76" si="11">IF(K8="","",IF(OR(K23="", K23="LS", K23="LUMP"),IF(SUM(COUNTIF(K24:K75,"LS")+COUNTIF(K24:K75,"LUMP"))&gt;0,"LS",""),IF(SUM(K24:K75)&gt;0,ROUNDUP(SUM(K24:K75),0),"")))</f>
        <v>610</v>
      </c>
      <c r="L76" s="19">
        <f t="shared" si="11"/>
        <v>2</v>
      </c>
      <c r="M76" s="19">
        <f t="shared" si="11"/>
        <v>2</v>
      </c>
      <c r="N76" s="19">
        <f t="shared" si="11"/>
        <v>2</v>
      </c>
      <c r="O76" s="19">
        <f t="shared" si="11"/>
        <v>1</v>
      </c>
      <c r="P76" s="19">
        <f t="shared" si="11"/>
        <v>2529</v>
      </c>
      <c r="Q76" s="19">
        <f t="shared" si="11"/>
        <v>45</v>
      </c>
      <c r="R76" s="19">
        <f t="shared" si="11"/>
        <v>767</v>
      </c>
      <c r="S76" s="19">
        <f t="shared" si="11"/>
        <v>613</v>
      </c>
      <c r="T76" s="62">
        <f>T75+U75+V75</f>
        <v>181</v>
      </c>
      <c r="U76" s="63"/>
      <c r="V76" s="64"/>
      <c r="W76" s="19">
        <f t="shared" ref="W76:AE76" si="12">IF(W8="","",IF(OR(W23="", W23="LS", W23="LUMP"),IF(SUM(COUNTIF(W24:W75,"LS")+COUNTIF(W24:W75,"LUMP"))&gt;0,"LS",""),IF(SUM(W24:W75)&gt;0,ROUNDUP(SUM(W24:W75),0),"")))</f>
        <v>4</v>
      </c>
      <c r="X76" s="19">
        <f t="shared" si="12"/>
        <v>2</v>
      </c>
      <c r="Y76" s="19">
        <f t="shared" si="12"/>
        <v>389</v>
      </c>
      <c r="Z76" s="19">
        <f t="shared" si="12"/>
        <v>3</v>
      </c>
      <c r="AA76" s="19" t="str">
        <f t="shared" si="12"/>
        <v/>
      </c>
      <c r="AB76" s="19" t="str">
        <f t="shared" si="12"/>
        <v/>
      </c>
      <c r="AC76" s="19" t="str">
        <f t="shared" si="12"/>
        <v/>
      </c>
      <c r="AD76" s="19" t="str">
        <f t="shared" si="12"/>
        <v/>
      </c>
      <c r="AE76" s="19" t="str">
        <f t="shared" si="12"/>
        <v/>
      </c>
    </row>
    <row r="77" spans="2:31" ht="12.75" customHeight="1" thickBot="1" x14ac:dyDescent="0.25"/>
    <row r="78" spans="2:31" ht="12.75" customHeight="1" thickBot="1" x14ac:dyDescent="0.25">
      <c r="B78" s="25" t="s">
        <v>9</v>
      </c>
      <c r="D78" s="96" t="str">
        <f>"SUBSUMMARY SHEET " &amp; B79</f>
        <v xml:space="preserve">SUBSUMMARY SHEET 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</row>
    <row r="79" spans="2:31" ht="12.75" customHeight="1" thickBot="1" x14ac:dyDescent="0.25">
      <c r="B79" s="29"/>
      <c r="D79" s="97" t="s">
        <v>7</v>
      </c>
      <c r="E79" s="97"/>
      <c r="F79" s="97"/>
      <c r="G79" s="97"/>
      <c r="H79" s="97"/>
      <c r="I79" s="97"/>
      <c r="J79" s="97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2:31" ht="12.75" customHeight="1" thickBot="1" x14ac:dyDescent="0.25">
      <c r="D80" s="83" t="s">
        <v>8</v>
      </c>
      <c r="E80" s="83"/>
      <c r="F80" s="83"/>
      <c r="G80" s="83"/>
      <c r="H80" s="83"/>
      <c r="I80" s="83"/>
      <c r="J80" s="83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71" t="s">
        <v>10</v>
      </c>
      <c r="D81" s="84" t="s">
        <v>20</v>
      </c>
      <c r="E81" s="84" t="s">
        <v>21</v>
      </c>
      <c r="F81" s="87" t="s">
        <v>0</v>
      </c>
      <c r="G81" s="88"/>
      <c r="H81" s="88"/>
      <c r="I81" s="88"/>
      <c r="J81" s="89"/>
      <c r="K81" s="39"/>
      <c r="L81" s="7" t="str">
        <f t="shared" ref="L81:AE81" si="13">IF(OR(TRIM(L79)=0,TRIM(L79)=""),"",IF(IFERROR(TRIM(INDEX(QryItemNamed,MATCH(TRIM(L79),ITEM,0),2)),"")="Y","SPECIAL",LEFT(IFERROR(TRIM(INDEX(ITEM,MATCH(TRIM(L79),ITEM,0))),""),3)))</f>
        <v/>
      </c>
      <c r="M81" s="8" t="str">
        <f t="shared" si="13"/>
        <v/>
      </c>
      <c r="N81" s="8" t="str">
        <f t="shared" si="13"/>
        <v/>
      </c>
      <c r="O81" s="8" t="str">
        <f t="shared" si="13"/>
        <v/>
      </c>
      <c r="P81" s="8" t="str">
        <f t="shared" si="13"/>
        <v/>
      </c>
      <c r="Q81" s="8" t="str">
        <f t="shared" si="13"/>
        <v/>
      </c>
      <c r="R81" s="8" t="str">
        <f t="shared" si="13"/>
        <v/>
      </c>
      <c r="S81" s="8" t="str">
        <f t="shared" si="13"/>
        <v/>
      </c>
      <c r="T81" s="8" t="str">
        <f t="shared" si="13"/>
        <v/>
      </c>
      <c r="U81" s="8" t="str">
        <f t="shared" si="13"/>
        <v/>
      </c>
      <c r="V81" s="8" t="str">
        <f t="shared" si="13"/>
        <v/>
      </c>
      <c r="W81" s="8" t="str">
        <f t="shared" si="13"/>
        <v/>
      </c>
      <c r="X81" s="8" t="str">
        <f t="shared" si="13"/>
        <v/>
      </c>
      <c r="Y81" s="8" t="str">
        <f t="shared" si="13"/>
        <v/>
      </c>
      <c r="Z81" s="8" t="str">
        <f t="shared" si="13"/>
        <v/>
      </c>
      <c r="AA81" s="8" t="str">
        <f t="shared" si="13"/>
        <v/>
      </c>
      <c r="AB81" s="8" t="str">
        <f t="shared" si="13"/>
        <v/>
      </c>
      <c r="AC81" s="8" t="str">
        <f t="shared" si="13"/>
        <v/>
      </c>
      <c r="AD81" s="8" t="str">
        <f t="shared" si="13"/>
        <v/>
      </c>
      <c r="AE81" s="8" t="str">
        <f t="shared" si="13"/>
        <v/>
      </c>
    </row>
    <row r="82" spans="2:31" ht="12.75" customHeight="1" x14ac:dyDescent="0.2">
      <c r="B82" s="72"/>
      <c r="D82" s="85"/>
      <c r="E82" s="85"/>
      <c r="F82" s="90"/>
      <c r="G82" s="91"/>
      <c r="H82" s="91"/>
      <c r="I82" s="91"/>
      <c r="J82" s="92"/>
      <c r="K82" s="40"/>
      <c r="L82" s="81" t="str">
        <f t="shared" ref="L82:AE82" si="14">IF(OR(TRIM(L79)=0,TRIM(L79)=""),IF(L80="","",L80),IF(IFERROR(TRIM(INDEX(QryItemNamed,MATCH(TRIM(L79),ITEM,0),2)),"")="Y",RIGHT(IFERROR(TRIM(INDEX(QryItemNamed,MATCH(TRIM(L79),ITEM,0),4)),"123456789012"),LEN(IFERROR(TRIM(INDEX(QryItemNamed,MATCH(TRIM(L79),ITEM,0),4)),"123456789012"))-10)&amp;L80,IFERROR(TRIM(INDEX(QryItemNamed,MATCH(TRIM(L79),ITEM,0),4))&amp;L80,"ITEM CODE DOES NOT EXIST IN ITEM MASTER")))</f>
        <v/>
      </c>
      <c r="M82" s="82" t="str">
        <f t="shared" si="14"/>
        <v/>
      </c>
      <c r="N82" s="82" t="str">
        <f t="shared" si="14"/>
        <v/>
      </c>
      <c r="O82" s="82" t="str">
        <f t="shared" si="14"/>
        <v/>
      </c>
      <c r="P82" s="80" t="str">
        <f t="shared" si="14"/>
        <v/>
      </c>
      <c r="Q82" s="80" t="str">
        <f t="shared" si="14"/>
        <v/>
      </c>
      <c r="R82" s="80" t="str">
        <f t="shared" si="14"/>
        <v/>
      </c>
      <c r="S82" s="80" t="str">
        <f t="shared" si="14"/>
        <v/>
      </c>
      <c r="T82" s="80" t="str">
        <f t="shared" si="14"/>
        <v/>
      </c>
      <c r="U82" s="80" t="str">
        <f t="shared" si="14"/>
        <v/>
      </c>
      <c r="V82" s="80" t="str">
        <f t="shared" si="14"/>
        <v/>
      </c>
      <c r="W82" s="80" t="str">
        <f t="shared" si="14"/>
        <v/>
      </c>
      <c r="X82" s="80" t="str">
        <f t="shared" si="14"/>
        <v/>
      </c>
      <c r="Y82" s="80" t="str">
        <f t="shared" si="14"/>
        <v/>
      </c>
      <c r="Z82" s="80" t="str">
        <f t="shared" si="14"/>
        <v/>
      </c>
      <c r="AA82" s="77" t="str">
        <f t="shared" si="14"/>
        <v/>
      </c>
      <c r="AB82" s="80" t="str">
        <f t="shared" si="14"/>
        <v/>
      </c>
      <c r="AC82" s="80" t="str">
        <f t="shared" si="14"/>
        <v/>
      </c>
      <c r="AD82" s="80" t="str">
        <f t="shared" si="14"/>
        <v/>
      </c>
      <c r="AE82" s="80" t="str">
        <f t="shared" si="14"/>
        <v/>
      </c>
    </row>
    <row r="83" spans="2:31" ht="12.75" customHeight="1" x14ac:dyDescent="0.2">
      <c r="B83" s="72"/>
      <c r="D83" s="85"/>
      <c r="E83" s="85"/>
      <c r="F83" s="90"/>
      <c r="G83" s="91"/>
      <c r="H83" s="91"/>
      <c r="I83" s="91"/>
      <c r="J83" s="92"/>
      <c r="K83" s="40"/>
      <c r="L83" s="81"/>
      <c r="M83" s="82"/>
      <c r="N83" s="82"/>
      <c r="O83" s="82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78"/>
      <c r="AB83" s="80"/>
      <c r="AC83" s="80"/>
      <c r="AD83" s="80"/>
      <c r="AE83" s="80"/>
    </row>
    <row r="84" spans="2:31" ht="12.75" customHeight="1" x14ac:dyDescent="0.2">
      <c r="B84" s="72"/>
      <c r="D84" s="85"/>
      <c r="E84" s="85"/>
      <c r="F84" s="90"/>
      <c r="G84" s="91"/>
      <c r="H84" s="91"/>
      <c r="I84" s="91"/>
      <c r="J84" s="92"/>
      <c r="K84" s="40"/>
      <c r="L84" s="81"/>
      <c r="M84" s="82"/>
      <c r="N84" s="82"/>
      <c r="O84" s="82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78"/>
      <c r="AB84" s="80"/>
      <c r="AC84" s="80"/>
      <c r="AD84" s="80"/>
      <c r="AE84" s="80"/>
    </row>
    <row r="85" spans="2:31" ht="12.75" customHeight="1" x14ac:dyDescent="0.2">
      <c r="B85" s="72"/>
      <c r="D85" s="85"/>
      <c r="E85" s="85"/>
      <c r="F85" s="90"/>
      <c r="G85" s="91"/>
      <c r="H85" s="91"/>
      <c r="I85" s="91"/>
      <c r="J85" s="92"/>
      <c r="K85" s="40"/>
      <c r="L85" s="81"/>
      <c r="M85" s="82"/>
      <c r="N85" s="82"/>
      <c r="O85" s="82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78"/>
      <c r="AB85" s="80"/>
      <c r="AC85" s="80"/>
      <c r="AD85" s="80"/>
      <c r="AE85" s="80"/>
    </row>
    <row r="86" spans="2:31" ht="12.75" customHeight="1" x14ac:dyDescent="0.2">
      <c r="B86" s="72"/>
      <c r="D86" s="85"/>
      <c r="E86" s="85"/>
      <c r="F86" s="90"/>
      <c r="G86" s="91"/>
      <c r="H86" s="91"/>
      <c r="I86" s="91"/>
      <c r="J86" s="92"/>
      <c r="K86" s="40"/>
      <c r="L86" s="81"/>
      <c r="M86" s="82"/>
      <c r="N86" s="82"/>
      <c r="O86" s="82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78"/>
      <c r="AB86" s="80"/>
      <c r="AC86" s="80"/>
      <c r="AD86" s="80"/>
      <c r="AE86" s="80"/>
    </row>
    <row r="87" spans="2:31" ht="12.75" customHeight="1" x14ac:dyDescent="0.2">
      <c r="B87" s="72"/>
      <c r="D87" s="85"/>
      <c r="E87" s="85"/>
      <c r="F87" s="90"/>
      <c r="G87" s="91"/>
      <c r="H87" s="91"/>
      <c r="I87" s="91"/>
      <c r="J87" s="92"/>
      <c r="K87" s="40"/>
      <c r="L87" s="81"/>
      <c r="M87" s="82"/>
      <c r="N87" s="82"/>
      <c r="O87" s="82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78"/>
      <c r="AB87" s="80"/>
      <c r="AC87" s="80"/>
      <c r="AD87" s="80"/>
      <c r="AE87" s="80"/>
    </row>
    <row r="88" spans="2:31" ht="12.75" customHeight="1" x14ac:dyDescent="0.2">
      <c r="B88" s="72"/>
      <c r="D88" s="85"/>
      <c r="E88" s="85"/>
      <c r="F88" s="90"/>
      <c r="G88" s="91"/>
      <c r="H88" s="91"/>
      <c r="I88" s="91"/>
      <c r="J88" s="92"/>
      <c r="K88" s="40"/>
      <c r="L88" s="81"/>
      <c r="M88" s="82"/>
      <c r="N88" s="82"/>
      <c r="O88" s="82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78"/>
      <c r="AB88" s="80"/>
      <c r="AC88" s="80"/>
      <c r="AD88" s="80"/>
      <c r="AE88" s="80"/>
    </row>
    <row r="89" spans="2:31" ht="12.75" customHeight="1" x14ac:dyDescent="0.2">
      <c r="B89" s="72"/>
      <c r="D89" s="85"/>
      <c r="E89" s="85"/>
      <c r="F89" s="90"/>
      <c r="G89" s="91"/>
      <c r="H89" s="91"/>
      <c r="I89" s="91"/>
      <c r="J89" s="92"/>
      <c r="K89" s="40"/>
      <c r="L89" s="81"/>
      <c r="M89" s="82"/>
      <c r="N89" s="82"/>
      <c r="O89" s="82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78"/>
      <c r="AB89" s="80"/>
      <c r="AC89" s="80"/>
      <c r="AD89" s="80"/>
      <c r="AE89" s="80"/>
    </row>
    <row r="90" spans="2:31" ht="12.75" customHeight="1" x14ac:dyDescent="0.2">
      <c r="B90" s="72"/>
      <c r="D90" s="85"/>
      <c r="E90" s="85"/>
      <c r="F90" s="90"/>
      <c r="G90" s="91"/>
      <c r="H90" s="91"/>
      <c r="I90" s="91"/>
      <c r="J90" s="92"/>
      <c r="K90" s="40"/>
      <c r="L90" s="81"/>
      <c r="M90" s="82"/>
      <c r="N90" s="82"/>
      <c r="O90" s="82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78"/>
      <c r="AB90" s="80"/>
      <c r="AC90" s="80"/>
      <c r="AD90" s="80"/>
      <c r="AE90" s="80"/>
    </row>
    <row r="91" spans="2:31" ht="12.75" customHeight="1" x14ac:dyDescent="0.2">
      <c r="B91" s="72"/>
      <c r="D91" s="85"/>
      <c r="E91" s="85"/>
      <c r="F91" s="90"/>
      <c r="G91" s="91"/>
      <c r="H91" s="91"/>
      <c r="I91" s="91"/>
      <c r="J91" s="92"/>
      <c r="K91" s="40"/>
      <c r="L91" s="81"/>
      <c r="M91" s="82"/>
      <c r="N91" s="82"/>
      <c r="O91" s="82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78"/>
      <c r="AB91" s="80"/>
      <c r="AC91" s="80"/>
      <c r="AD91" s="80"/>
      <c r="AE91" s="80"/>
    </row>
    <row r="92" spans="2:31" ht="12.75" customHeight="1" x14ac:dyDescent="0.2">
      <c r="B92" s="72"/>
      <c r="D92" s="85"/>
      <c r="E92" s="85"/>
      <c r="F92" s="90"/>
      <c r="G92" s="91"/>
      <c r="H92" s="91"/>
      <c r="I92" s="91"/>
      <c r="J92" s="92"/>
      <c r="K92" s="40"/>
      <c r="L92" s="81"/>
      <c r="M92" s="82"/>
      <c r="N92" s="82"/>
      <c r="O92" s="82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78"/>
      <c r="AB92" s="80"/>
      <c r="AC92" s="80"/>
      <c r="AD92" s="80"/>
      <c r="AE92" s="80"/>
    </row>
    <row r="93" spans="2:31" ht="12.75" customHeight="1" x14ac:dyDescent="0.2">
      <c r="B93" s="72"/>
      <c r="D93" s="85"/>
      <c r="E93" s="85"/>
      <c r="F93" s="90"/>
      <c r="G93" s="91"/>
      <c r="H93" s="91"/>
      <c r="I93" s="91"/>
      <c r="J93" s="92"/>
      <c r="K93" s="40"/>
      <c r="L93" s="81"/>
      <c r="M93" s="82"/>
      <c r="N93" s="82"/>
      <c r="O93" s="82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79"/>
      <c r="AB93" s="80"/>
      <c r="AC93" s="80"/>
      <c r="AD93" s="80"/>
      <c r="AE93" s="80"/>
    </row>
    <row r="94" spans="2:31" ht="12.75" customHeight="1" thickBot="1" x14ac:dyDescent="0.25">
      <c r="B94" s="73"/>
      <c r="D94" s="86"/>
      <c r="E94" s="86"/>
      <c r="F94" s="93"/>
      <c r="G94" s="94"/>
      <c r="H94" s="94"/>
      <c r="I94" s="94"/>
      <c r="J94" s="95"/>
      <c r="K94" s="41"/>
      <c r="L94" s="9" t="str">
        <f t="shared" ref="L94:AE94" si="15">IF(OR(TRIM(L79)=0,TRIM(L79)=""),"",IFERROR(TRIM(INDEX(QryItemNamed,MATCH(TRIM(L79),ITEM,0),3)),""))</f>
        <v/>
      </c>
      <c r="M94" s="10" t="str">
        <f t="shared" si="15"/>
        <v/>
      </c>
      <c r="N94" s="10" t="str">
        <f t="shared" si="15"/>
        <v/>
      </c>
      <c r="O94" s="10" t="str">
        <f t="shared" si="15"/>
        <v/>
      </c>
      <c r="P94" s="10" t="str">
        <f t="shared" si="15"/>
        <v/>
      </c>
      <c r="Q94" s="10" t="str">
        <f t="shared" si="15"/>
        <v/>
      </c>
      <c r="R94" s="10" t="str">
        <f t="shared" si="15"/>
        <v/>
      </c>
      <c r="S94" s="10" t="str">
        <f t="shared" si="15"/>
        <v/>
      </c>
      <c r="T94" s="10" t="str">
        <f t="shared" si="15"/>
        <v/>
      </c>
      <c r="U94" s="10" t="str">
        <f t="shared" si="15"/>
        <v/>
      </c>
      <c r="V94" s="10" t="str">
        <f t="shared" si="15"/>
        <v/>
      </c>
      <c r="W94" s="10" t="str">
        <f t="shared" si="15"/>
        <v/>
      </c>
      <c r="X94" s="10" t="str">
        <f t="shared" si="15"/>
        <v/>
      </c>
      <c r="Y94" s="10" t="str">
        <f t="shared" si="15"/>
        <v/>
      </c>
      <c r="Z94" s="10" t="str">
        <f t="shared" si="15"/>
        <v/>
      </c>
      <c r="AA94" s="10" t="str">
        <f t="shared" si="15"/>
        <v/>
      </c>
      <c r="AB94" s="10" t="str">
        <f t="shared" si="15"/>
        <v/>
      </c>
      <c r="AC94" s="10" t="str">
        <f t="shared" si="15"/>
        <v/>
      </c>
      <c r="AD94" s="10" t="str">
        <f t="shared" si="15"/>
        <v/>
      </c>
      <c r="AE94" s="10" t="str">
        <f t="shared" si="15"/>
        <v/>
      </c>
    </row>
    <row r="95" spans="2:31" ht="12.75" customHeight="1" x14ac:dyDescent="0.2">
      <c r="B95" s="26"/>
      <c r="D95" s="11"/>
      <c r="E95" s="11"/>
      <c r="F95" s="12"/>
      <c r="G95" s="13"/>
      <c r="H95" s="11" t="s">
        <v>1</v>
      </c>
      <c r="I95" s="12"/>
      <c r="J95" s="14"/>
      <c r="K95" s="38"/>
      <c r="L95" s="13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2:31" ht="12.75" customHeight="1" x14ac:dyDescent="0.2">
      <c r="B96" s="27"/>
      <c r="D96" s="15"/>
      <c r="E96" s="15"/>
      <c r="F96" s="16"/>
      <c r="G96" s="17"/>
      <c r="H96" s="15"/>
      <c r="I96" s="16"/>
      <c r="J96" s="18"/>
      <c r="K96" s="37"/>
      <c r="L96" s="17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2:31" ht="12.75" customHeight="1" x14ac:dyDescent="0.2">
      <c r="B97" s="27"/>
      <c r="D97" s="15"/>
      <c r="E97" s="15"/>
      <c r="F97" s="16"/>
      <c r="G97" s="17"/>
      <c r="H97" s="15"/>
      <c r="I97" s="16"/>
      <c r="J97" s="18"/>
      <c r="K97" s="37"/>
      <c r="L97" s="17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2:31" ht="12.75" customHeight="1" x14ac:dyDescent="0.2">
      <c r="B98" s="27"/>
      <c r="D98" s="15"/>
      <c r="E98" s="15"/>
      <c r="F98" s="16"/>
      <c r="G98" s="17"/>
      <c r="H98" s="15"/>
      <c r="I98" s="16"/>
      <c r="J98" s="18"/>
      <c r="K98" s="37"/>
      <c r="L98" s="17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2:31" ht="12.75" customHeight="1" x14ac:dyDescent="0.2">
      <c r="B99" s="27"/>
      <c r="D99" s="15"/>
      <c r="E99" s="15"/>
      <c r="F99" s="16"/>
      <c r="G99" s="17"/>
      <c r="H99" s="15"/>
      <c r="I99" s="16"/>
      <c r="J99" s="18"/>
      <c r="K99" s="37"/>
      <c r="L99" s="17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2:31" ht="12.75" customHeight="1" x14ac:dyDescent="0.2">
      <c r="B100" s="27"/>
      <c r="D100" s="15"/>
      <c r="E100" s="15"/>
      <c r="F100" s="16"/>
      <c r="G100" s="17"/>
      <c r="H100" s="15"/>
      <c r="I100" s="16"/>
      <c r="J100" s="18"/>
      <c r="K100" s="37"/>
      <c r="L100" s="17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2:31" ht="12.75" customHeight="1" x14ac:dyDescent="0.2">
      <c r="B101" s="27"/>
      <c r="D101" s="15"/>
      <c r="E101" s="15"/>
      <c r="F101" s="16"/>
      <c r="G101" s="17"/>
      <c r="H101" s="15"/>
      <c r="I101" s="16"/>
      <c r="J101" s="18"/>
      <c r="K101" s="37"/>
      <c r="L101" s="17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2:31" ht="12.75" customHeight="1" x14ac:dyDescent="0.2">
      <c r="B102" s="27"/>
      <c r="D102" s="15"/>
      <c r="E102" s="15"/>
      <c r="F102" s="16"/>
      <c r="G102" s="17"/>
      <c r="H102" s="15"/>
      <c r="I102" s="16"/>
      <c r="J102" s="18"/>
      <c r="K102" s="37"/>
      <c r="L102" s="17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2:31" ht="12.75" customHeight="1" x14ac:dyDescent="0.2">
      <c r="B103" s="27"/>
      <c r="D103" s="15"/>
      <c r="E103" s="15"/>
      <c r="F103" s="16"/>
      <c r="G103" s="17"/>
      <c r="H103" s="15"/>
      <c r="I103" s="16"/>
      <c r="J103" s="18"/>
      <c r="K103" s="37"/>
      <c r="L103" s="17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27"/>
      <c r="D104" s="15"/>
      <c r="E104" s="15"/>
      <c r="F104" s="16"/>
      <c r="G104" s="17"/>
      <c r="H104" s="15"/>
      <c r="I104" s="16"/>
      <c r="J104" s="18"/>
      <c r="K104" s="37"/>
      <c r="L104" s="17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2:31" ht="12.75" customHeight="1" x14ac:dyDescent="0.2">
      <c r="B105" s="27"/>
      <c r="D105" s="15"/>
      <c r="E105" s="15"/>
      <c r="F105" s="16"/>
      <c r="G105" s="17"/>
      <c r="H105" s="15"/>
      <c r="I105" s="16"/>
      <c r="J105" s="18"/>
      <c r="K105" s="37"/>
      <c r="L105" s="17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2:31" ht="12.75" customHeight="1" x14ac:dyDescent="0.2">
      <c r="B106" s="27"/>
      <c r="D106" s="15"/>
      <c r="E106" s="15"/>
      <c r="F106" s="16"/>
      <c r="G106" s="17"/>
      <c r="H106" s="15"/>
      <c r="I106" s="16"/>
      <c r="J106" s="18"/>
      <c r="K106" s="37"/>
      <c r="L106" s="17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2:31" ht="12.75" customHeight="1" x14ac:dyDescent="0.2">
      <c r="B107" s="27"/>
      <c r="D107" s="15"/>
      <c r="E107" s="15"/>
      <c r="F107" s="16"/>
      <c r="G107" s="17"/>
      <c r="H107" s="15"/>
      <c r="I107" s="16"/>
      <c r="J107" s="18"/>
      <c r="K107" s="37"/>
      <c r="L107" s="17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2:31" ht="12.75" customHeight="1" x14ac:dyDescent="0.2">
      <c r="B108" s="27"/>
      <c r="D108" s="15"/>
      <c r="E108" s="15"/>
      <c r="F108" s="16"/>
      <c r="G108" s="17"/>
      <c r="H108" s="15"/>
      <c r="I108" s="16"/>
      <c r="J108" s="18"/>
      <c r="K108" s="37"/>
      <c r="L108" s="1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27"/>
      <c r="D109" s="15"/>
      <c r="E109" s="15"/>
      <c r="F109" s="16"/>
      <c r="G109" s="17"/>
      <c r="H109" s="15"/>
      <c r="I109" s="16"/>
      <c r="J109" s="18"/>
      <c r="K109" s="37"/>
      <c r="L109" s="17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37"/>
      <c r="L110" s="17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37"/>
      <c r="L111" s="17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37"/>
      <c r="L112" s="17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37"/>
      <c r="L113" s="1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37"/>
      <c r="L114" s="17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37"/>
      <c r="L115" s="17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37"/>
      <c r="L116" s="17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37"/>
      <c r="L117" s="17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37"/>
      <c r="L118" s="17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37"/>
      <c r="L119" s="17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37"/>
      <c r="L120" s="17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37"/>
      <c r="L121" s="17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37"/>
      <c r="L122" s="17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37"/>
      <c r="L123" s="17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37"/>
      <c r="L124" s="17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37"/>
      <c r="L125" s="17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37"/>
      <c r="L126" s="17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37"/>
      <c r="L127" s="17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37"/>
      <c r="L128" s="17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37"/>
      <c r="L129" s="17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7"/>
      <c r="D130" s="15"/>
      <c r="E130" s="15"/>
      <c r="F130" s="16"/>
      <c r="G130" s="17"/>
      <c r="H130" s="15"/>
      <c r="I130" s="16"/>
      <c r="J130" s="18"/>
      <c r="K130" s="37"/>
      <c r="L130" s="17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27"/>
      <c r="D131" s="15"/>
      <c r="E131" s="15"/>
      <c r="F131" s="16"/>
      <c r="G131" s="17"/>
      <c r="H131" s="15"/>
      <c r="I131" s="16"/>
      <c r="J131" s="18"/>
      <c r="K131" s="37"/>
      <c r="L131" s="17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27"/>
      <c r="D132" s="15"/>
      <c r="E132" s="15"/>
      <c r="F132" s="16"/>
      <c r="G132" s="17"/>
      <c r="H132" s="15"/>
      <c r="I132" s="16"/>
      <c r="J132" s="18"/>
      <c r="K132" s="37"/>
      <c r="L132" s="17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2:31" ht="12.75" customHeight="1" x14ac:dyDescent="0.2">
      <c r="B133" s="27"/>
      <c r="D133" s="15"/>
      <c r="E133" s="15"/>
      <c r="F133" s="16"/>
      <c r="G133" s="17"/>
      <c r="H133" s="15"/>
      <c r="I133" s="16"/>
      <c r="J133" s="18"/>
      <c r="K133" s="37"/>
      <c r="L133" s="17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2:31" ht="12.75" customHeight="1" x14ac:dyDescent="0.2">
      <c r="B134" s="27"/>
      <c r="D134" s="15"/>
      <c r="E134" s="15"/>
      <c r="F134" s="16"/>
      <c r="G134" s="17"/>
      <c r="H134" s="15"/>
      <c r="I134" s="16"/>
      <c r="J134" s="18"/>
      <c r="K134" s="37"/>
      <c r="L134" s="17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2:31" ht="12.75" customHeight="1" x14ac:dyDescent="0.2">
      <c r="B135" s="27"/>
      <c r="D135" s="15"/>
      <c r="E135" s="15"/>
      <c r="F135" s="16"/>
      <c r="G135" s="17"/>
      <c r="H135" s="15"/>
      <c r="I135" s="16"/>
      <c r="J135" s="18"/>
      <c r="K135" s="37"/>
      <c r="L135" s="17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2:31" ht="12.75" customHeight="1" x14ac:dyDescent="0.2">
      <c r="B136" s="27"/>
      <c r="D136" s="15"/>
      <c r="E136" s="15"/>
      <c r="F136" s="16"/>
      <c r="G136" s="17"/>
      <c r="H136" s="15"/>
      <c r="I136" s="16"/>
      <c r="J136" s="18"/>
      <c r="K136" s="37"/>
      <c r="L136" s="17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2:31" ht="12.75" customHeight="1" x14ac:dyDescent="0.2">
      <c r="B137" s="27"/>
      <c r="D137" s="15"/>
      <c r="E137" s="15"/>
      <c r="F137" s="16"/>
      <c r="G137" s="17"/>
      <c r="H137" s="15"/>
      <c r="I137" s="16"/>
      <c r="J137" s="18"/>
      <c r="K137" s="37"/>
      <c r="L137" s="17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ht="12.75" customHeight="1" x14ac:dyDescent="0.2">
      <c r="B138" s="27"/>
      <c r="D138" s="15"/>
      <c r="E138" s="15"/>
      <c r="F138" s="16"/>
      <c r="G138" s="17"/>
      <c r="H138" s="15"/>
      <c r="I138" s="16"/>
      <c r="J138" s="18"/>
      <c r="K138" s="37"/>
      <c r="L138" s="17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ht="12.75" customHeight="1" x14ac:dyDescent="0.2">
      <c r="B139" s="27"/>
      <c r="D139" s="15"/>
      <c r="E139" s="15"/>
      <c r="F139" s="16"/>
      <c r="G139" s="17"/>
      <c r="H139" s="15"/>
      <c r="I139" s="16"/>
      <c r="J139" s="18"/>
      <c r="K139" s="37"/>
      <c r="L139" s="17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12.75" customHeight="1" x14ac:dyDescent="0.2">
      <c r="B140" s="27"/>
      <c r="D140" s="15"/>
      <c r="E140" s="15"/>
      <c r="F140" s="16"/>
      <c r="G140" s="17"/>
      <c r="H140" s="15"/>
      <c r="I140" s="16"/>
      <c r="J140" s="18"/>
      <c r="K140" s="37"/>
      <c r="L140" s="17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ht="12.75" customHeight="1" x14ac:dyDescent="0.2">
      <c r="B141" s="27"/>
      <c r="D141" s="15"/>
      <c r="E141" s="15"/>
      <c r="F141" s="16"/>
      <c r="G141" s="17"/>
      <c r="H141" s="15"/>
      <c r="I141" s="16"/>
      <c r="J141" s="18"/>
      <c r="K141" s="37"/>
      <c r="L141" s="17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ht="12.75" customHeight="1" x14ac:dyDescent="0.2">
      <c r="B142" s="27"/>
      <c r="D142" s="15"/>
      <c r="E142" s="15"/>
      <c r="F142" s="16"/>
      <c r="G142" s="17"/>
      <c r="H142" s="15"/>
      <c r="I142" s="16"/>
      <c r="J142" s="18"/>
      <c r="K142" s="37"/>
      <c r="L142" s="17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12.75" customHeight="1" x14ac:dyDescent="0.2">
      <c r="B143" s="27"/>
      <c r="D143" s="15"/>
      <c r="E143" s="15"/>
      <c r="F143" s="16"/>
      <c r="G143" s="17"/>
      <c r="H143" s="15"/>
      <c r="I143" s="16"/>
      <c r="J143" s="18"/>
      <c r="K143" s="37"/>
      <c r="L143" s="17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ht="12.75" customHeight="1" x14ac:dyDescent="0.2">
      <c r="B144" s="27"/>
      <c r="D144" s="15"/>
      <c r="E144" s="15"/>
      <c r="F144" s="16"/>
      <c r="G144" s="17"/>
      <c r="H144" s="15"/>
      <c r="I144" s="16"/>
      <c r="J144" s="18"/>
      <c r="K144" s="37"/>
      <c r="L144" s="17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12.75" customHeight="1" x14ac:dyDescent="0.2">
      <c r="B145" s="27"/>
      <c r="D145" s="15"/>
      <c r="E145" s="15"/>
      <c r="F145" s="16"/>
      <c r="G145" s="17"/>
      <c r="H145" s="15"/>
      <c r="I145" s="16"/>
      <c r="J145" s="18"/>
      <c r="K145" s="37"/>
      <c r="L145" s="17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ht="12.75" customHeight="1" x14ac:dyDescent="0.2">
      <c r="B146" s="27"/>
      <c r="D146" s="15"/>
      <c r="E146" s="15"/>
      <c r="F146" s="16"/>
      <c r="G146" s="17"/>
      <c r="H146" s="15"/>
      <c r="I146" s="16"/>
      <c r="J146" s="18"/>
      <c r="K146" s="37"/>
      <c r="L146" s="17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12.75" customHeight="1" x14ac:dyDescent="0.2">
      <c r="B147" s="27"/>
      <c r="D147" s="15"/>
      <c r="E147" s="15"/>
      <c r="F147" s="16"/>
      <c r="G147" s="17"/>
      <c r="H147" s="15"/>
      <c r="I147" s="16"/>
      <c r="J147" s="18"/>
      <c r="K147" s="37"/>
      <c r="L147" s="17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ht="12.75" customHeight="1" x14ac:dyDescent="0.2">
      <c r="B148" s="27"/>
      <c r="D148" s="15"/>
      <c r="E148" s="15"/>
      <c r="F148" s="16"/>
      <c r="G148" s="17"/>
      <c r="H148" s="15"/>
      <c r="I148" s="16"/>
      <c r="J148" s="18"/>
      <c r="K148" s="37"/>
      <c r="L148" s="17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ht="12.75" customHeight="1" x14ac:dyDescent="0.2">
      <c r="B149" s="27"/>
      <c r="D149" s="15"/>
      <c r="E149" s="15"/>
      <c r="F149" s="16"/>
      <c r="G149" s="17"/>
      <c r="H149" s="15"/>
      <c r="I149" s="16"/>
      <c r="J149" s="18"/>
      <c r="K149" s="37"/>
      <c r="L149" s="1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ht="12.75" customHeight="1" x14ac:dyDescent="0.2">
      <c r="B150" s="27"/>
      <c r="D150" s="15"/>
      <c r="E150" s="15"/>
      <c r="F150" s="16"/>
      <c r="G150" s="17"/>
      <c r="H150" s="15"/>
      <c r="I150" s="16"/>
      <c r="J150" s="18"/>
      <c r="K150" s="37"/>
      <c r="L150" s="17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27"/>
      <c r="D151" s="15"/>
      <c r="E151" s="15"/>
      <c r="F151" s="16"/>
      <c r="G151" s="17"/>
      <c r="H151" s="15"/>
      <c r="I151" s="16"/>
      <c r="J151" s="18"/>
      <c r="K151" s="37"/>
      <c r="L151" s="17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37"/>
      <c r="L152" s="17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37"/>
      <c r="L153" s="17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thickBot="1" x14ac:dyDescent="0.25">
      <c r="B154" s="28"/>
      <c r="D154" s="15"/>
      <c r="E154" s="15"/>
      <c r="F154" s="16"/>
      <c r="G154" s="17"/>
      <c r="H154" s="15"/>
      <c r="I154" s="16"/>
      <c r="J154" s="18"/>
      <c r="K154" s="37"/>
      <c r="L154" s="17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5" t="s">
        <v>11</v>
      </c>
      <c r="D155" s="74" t="s">
        <v>2</v>
      </c>
      <c r="E155" s="75"/>
      <c r="F155" s="75"/>
      <c r="G155" s="75"/>
      <c r="H155" s="75"/>
      <c r="I155" s="75"/>
      <c r="J155" s="76"/>
      <c r="K155" s="42"/>
      <c r="L155" s="19" t="str">
        <f>IF(L79="","",IF(OR(L94="", L94="LS", L94="LUMP"),IF(SUM(COUNTIF(L95:L154,"LS")+COUNTIF(L95:L154,"LUMP"))&gt;0,"LS",""),IF(SUM(L95:L154)&gt;0,ROUNDUP(SUM(L95:L154),0),"")))</f>
        <v/>
      </c>
      <c r="M155" s="19" t="str">
        <f t="shared" ref="M155:AE155" si="16">IF(M79="","",IF(OR(M94="", M94="LS", M94="LUMP"),IF(SUM(COUNTIF(M95:M154,"LS")+COUNTIF(M95:M154,"LUMP"))&gt;0,"LS",""),IF(SUM(M95:M154)&gt;0,ROUNDUP(SUM(M95:M154),0),"")))</f>
        <v/>
      </c>
      <c r="N155" s="19" t="str">
        <f t="shared" si="16"/>
        <v/>
      </c>
      <c r="O155" s="19" t="str">
        <f t="shared" si="16"/>
        <v/>
      </c>
      <c r="P155" s="19" t="str">
        <f t="shared" si="16"/>
        <v/>
      </c>
      <c r="Q155" s="19" t="str">
        <f t="shared" si="16"/>
        <v/>
      </c>
      <c r="R155" s="19" t="str">
        <f t="shared" si="16"/>
        <v/>
      </c>
      <c r="S155" s="19" t="str">
        <f t="shared" si="16"/>
        <v/>
      </c>
      <c r="T155" s="19" t="str">
        <f t="shared" si="16"/>
        <v/>
      </c>
      <c r="U155" s="19" t="str">
        <f t="shared" si="16"/>
        <v/>
      </c>
      <c r="V155" s="19" t="str">
        <f t="shared" si="16"/>
        <v/>
      </c>
      <c r="W155" s="19" t="str">
        <f t="shared" si="16"/>
        <v/>
      </c>
      <c r="X155" s="19" t="str">
        <f t="shared" si="16"/>
        <v/>
      </c>
      <c r="Y155" s="19" t="str">
        <f t="shared" si="16"/>
        <v/>
      </c>
      <c r="Z155" s="19" t="str">
        <f t="shared" si="16"/>
        <v/>
      </c>
      <c r="AA155" s="19" t="str">
        <f t="shared" si="16"/>
        <v/>
      </c>
      <c r="AB155" s="19" t="str">
        <f t="shared" si="16"/>
        <v/>
      </c>
      <c r="AC155" s="19" t="str">
        <f t="shared" si="16"/>
        <v/>
      </c>
      <c r="AD155" s="19" t="str">
        <f t="shared" si="16"/>
        <v/>
      </c>
      <c r="AE155" s="19" t="str">
        <f t="shared" si="16"/>
        <v/>
      </c>
    </row>
    <row r="156" spans="2:31" ht="12.75" customHeight="1" thickBot="1" x14ac:dyDescent="0.25"/>
    <row r="157" spans="2:31" ht="12.75" customHeight="1" thickBot="1" x14ac:dyDescent="0.25">
      <c r="B157" s="25" t="s">
        <v>9</v>
      </c>
      <c r="D157" s="96" t="str">
        <f>"SUBSUMMARY SHEET " &amp; B158</f>
        <v xml:space="preserve">SUBSUMMARY SHEET </v>
      </c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</row>
    <row r="158" spans="2:31" ht="12.75" customHeight="1" thickBot="1" x14ac:dyDescent="0.25">
      <c r="B158" s="29"/>
      <c r="D158" s="97" t="s">
        <v>7</v>
      </c>
      <c r="E158" s="97"/>
      <c r="F158" s="97"/>
      <c r="G158" s="97"/>
      <c r="H158" s="97"/>
      <c r="I158" s="97"/>
      <c r="J158" s="97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2:31" ht="12.75" customHeight="1" thickBot="1" x14ac:dyDescent="0.25">
      <c r="D159" s="83" t="s">
        <v>8</v>
      </c>
      <c r="E159" s="83"/>
      <c r="F159" s="83"/>
      <c r="G159" s="83"/>
      <c r="H159" s="83"/>
      <c r="I159" s="83"/>
      <c r="J159" s="83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71" t="s">
        <v>10</v>
      </c>
      <c r="D160" s="84" t="s">
        <v>20</v>
      </c>
      <c r="E160" s="84" t="s">
        <v>21</v>
      </c>
      <c r="F160" s="87" t="s">
        <v>0</v>
      </c>
      <c r="G160" s="88"/>
      <c r="H160" s="88"/>
      <c r="I160" s="88"/>
      <c r="J160" s="89"/>
      <c r="K160" s="39"/>
      <c r="L160" s="7" t="str">
        <f t="shared" ref="L160:AE160" si="17">IF(OR(TRIM(L158)=0,TRIM(L158)=""),"",IF(IFERROR(TRIM(INDEX(QryItemNamed,MATCH(TRIM(L158),ITEM,0),2)),"")="Y","SPECIAL",LEFT(IFERROR(TRIM(INDEX(ITEM,MATCH(TRIM(L158),ITEM,0))),""),3)))</f>
        <v/>
      </c>
      <c r="M160" s="8" t="str">
        <f t="shared" si="17"/>
        <v/>
      </c>
      <c r="N160" s="8" t="str">
        <f t="shared" si="17"/>
        <v/>
      </c>
      <c r="O160" s="8" t="str">
        <f t="shared" si="17"/>
        <v/>
      </c>
      <c r="P160" s="8" t="str">
        <f t="shared" si="17"/>
        <v/>
      </c>
      <c r="Q160" s="8" t="str">
        <f t="shared" si="17"/>
        <v/>
      </c>
      <c r="R160" s="8" t="str">
        <f t="shared" si="17"/>
        <v/>
      </c>
      <c r="S160" s="8" t="str">
        <f t="shared" si="17"/>
        <v/>
      </c>
      <c r="T160" s="8" t="str">
        <f t="shared" si="17"/>
        <v/>
      </c>
      <c r="U160" s="8" t="str">
        <f t="shared" si="17"/>
        <v/>
      </c>
      <c r="V160" s="8" t="str">
        <f t="shared" si="17"/>
        <v/>
      </c>
      <c r="W160" s="8" t="str">
        <f t="shared" si="17"/>
        <v/>
      </c>
      <c r="X160" s="8" t="str">
        <f t="shared" si="17"/>
        <v/>
      </c>
      <c r="Y160" s="8" t="str">
        <f t="shared" si="17"/>
        <v/>
      </c>
      <c r="Z160" s="8" t="str">
        <f t="shared" si="17"/>
        <v/>
      </c>
      <c r="AA160" s="8" t="str">
        <f t="shared" si="17"/>
        <v/>
      </c>
      <c r="AB160" s="8" t="str">
        <f t="shared" si="17"/>
        <v/>
      </c>
      <c r="AC160" s="8" t="str">
        <f t="shared" si="17"/>
        <v/>
      </c>
      <c r="AD160" s="8" t="str">
        <f t="shared" si="17"/>
        <v/>
      </c>
      <c r="AE160" s="8" t="str">
        <f t="shared" si="17"/>
        <v/>
      </c>
    </row>
    <row r="161" spans="2:31" ht="12.75" customHeight="1" x14ac:dyDescent="0.2">
      <c r="B161" s="72"/>
      <c r="D161" s="85"/>
      <c r="E161" s="85"/>
      <c r="F161" s="90"/>
      <c r="G161" s="91"/>
      <c r="H161" s="91"/>
      <c r="I161" s="91"/>
      <c r="J161" s="92"/>
      <c r="K161" s="40"/>
      <c r="L161" s="81" t="str">
        <f t="shared" ref="L161:AE161" si="18">IF(OR(TRIM(L158)=0,TRIM(L158)=""),IF(L159="","",L159),IF(IFERROR(TRIM(INDEX(QryItemNamed,MATCH(TRIM(L158),ITEM,0),2)),"")="Y",RIGHT(IFERROR(TRIM(INDEX(QryItemNamed,MATCH(TRIM(L158),ITEM,0),4)),"123456789012"),LEN(IFERROR(TRIM(INDEX(QryItemNamed,MATCH(TRIM(L158),ITEM,0),4)),"123456789012"))-10)&amp;L159,IFERROR(TRIM(INDEX(QryItemNamed,MATCH(TRIM(L158),ITEM,0),4))&amp;L159,"ITEM CODE DOES NOT EXIST IN ITEM MASTER")))</f>
        <v/>
      </c>
      <c r="M161" s="82" t="str">
        <f t="shared" si="18"/>
        <v/>
      </c>
      <c r="N161" s="82" t="str">
        <f t="shared" si="18"/>
        <v/>
      </c>
      <c r="O161" s="82" t="str">
        <f t="shared" si="18"/>
        <v/>
      </c>
      <c r="P161" s="80" t="str">
        <f t="shared" si="18"/>
        <v/>
      </c>
      <c r="Q161" s="80" t="str">
        <f t="shared" si="18"/>
        <v/>
      </c>
      <c r="R161" s="80" t="str">
        <f t="shared" si="18"/>
        <v/>
      </c>
      <c r="S161" s="80" t="str">
        <f t="shared" si="18"/>
        <v/>
      </c>
      <c r="T161" s="80" t="str">
        <f t="shared" si="18"/>
        <v/>
      </c>
      <c r="U161" s="80" t="str">
        <f t="shared" si="18"/>
        <v/>
      </c>
      <c r="V161" s="80" t="str">
        <f t="shared" si="18"/>
        <v/>
      </c>
      <c r="W161" s="80" t="str">
        <f t="shared" si="18"/>
        <v/>
      </c>
      <c r="X161" s="80" t="str">
        <f t="shared" si="18"/>
        <v/>
      </c>
      <c r="Y161" s="80" t="str">
        <f t="shared" si="18"/>
        <v/>
      </c>
      <c r="Z161" s="80" t="str">
        <f t="shared" si="18"/>
        <v/>
      </c>
      <c r="AA161" s="77" t="str">
        <f t="shared" si="18"/>
        <v/>
      </c>
      <c r="AB161" s="80" t="str">
        <f t="shared" si="18"/>
        <v/>
      </c>
      <c r="AC161" s="80" t="str">
        <f t="shared" si="18"/>
        <v/>
      </c>
      <c r="AD161" s="80" t="str">
        <f t="shared" si="18"/>
        <v/>
      </c>
      <c r="AE161" s="80" t="str">
        <f t="shared" si="18"/>
        <v/>
      </c>
    </row>
    <row r="162" spans="2:31" ht="12.75" customHeight="1" x14ac:dyDescent="0.2">
      <c r="B162" s="72"/>
      <c r="D162" s="85"/>
      <c r="E162" s="85"/>
      <c r="F162" s="90"/>
      <c r="G162" s="91"/>
      <c r="H162" s="91"/>
      <c r="I162" s="91"/>
      <c r="J162" s="92"/>
      <c r="K162" s="40"/>
      <c r="L162" s="81"/>
      <c r="M162" s="82"/>
      <c r="N162" s="82"/>
      <c r="O162" s="82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78"/>
      <c r="AB162" s="80"/>
      <c r="AC162" s="80"/>
      <c r="AD162" s="80"/>
      <c r="AE162" s="80"/>
    </row>
    <row r="163" spans="2:31" ht="12.75" customHeight="1" x14ac:dyDescent="0.2">
      <c r="B163" s="72"/>
      <c r="D163" s="85"/>
      <c r="E163" s="85"/>
      <c r="F163" s="90"/>
      <c r="G163" s="91"/>
      <c r="H163" s="91"/>
      <c r="I163" s="91"/>
      <c r="J163" s="92"/>
      <c r="K163" s="40"/>
      <c r="L163" s="81"/>
      <c r="M163" s="82"/>
      <c r="N163" s="82"/>
      <c r="O163" s="82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78"/>
      <c r="AB163" s="80"/>
      <c r="AC163" s="80"/>
      <c r="AD163" s="80"/>
      <c r="AE163" s="80"/>
    </row>
    <row r="164" spans="2:31" ht="12.75" customHeight="1" x14ac:dyDescent="0.2">
      <c r="B164" s="72"/>
      <c r="D164" s="85"/>
      <c r="E164" s="85"/>
      <c r="F164" s="90"/>
      <c r="G164" s="91"/>
      <c r="H164" s="91"/>
      <c r="I164" s="91"/>
      <c r="J164" s="92"/>
      <c r="K164" s="40"/>
      <c r="L164" s="81"/>
      <c r="M164" s="82"/>
      <c r="N164" s="82"/>
      <c r="O164" s="82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78"/>
      <c r="AB164" s="80"/>
      <c r="AC164" s="80"/>
      <c r="AD164" s="80"/>
      <c r="AE164" s="80"/>
    </row>
    <row r="165" spans="2:31" ht="12.75" customHeight="1" x14ac:dyDescent="0.2">
      <c r="B165" s="72"/>
      <c r="D165" s="85"/>
      <c r="E165" s="85"/>
      <c r="F165" s="90"/>
      <c r="G165" s="91"/>
      <c r="H165" s="91"/>
      <c r="I165" s="91"/>
      <c r="J165" s="92"/>
      <c r="K165" s="40"/>
      <c r="L165" s="81"/>
      <c r="M165" s="82"/>
      <c r="N165" s="82"/>
      <c r="O165" s="82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78"/>
      <c r="AB165" s="80"/>
      <c r="AC165" s="80"/>
      <c r="AD165" s="80"/>
      <c r="AE165" s="80"/>
    </row>
    <row r="166" spans="2:31" ht="12.75" customHeight="1" x14ac:dyDescent="0.2">
      <c r="B166" s="72"/>
      <c r="D166" s="85"/>
      <c r="E166" s="85"/>
      <c r="F166" s="90"/>
      <c r="G166" s="91"/>
      <c r="H166" s="91"/>
      <c r="I166" s="91"/>
      <c r="J166" s="92"/>
      <c r="K166" s="40"/>
      <c r="L166" s="81"/>
      <c r="M166" s="82"/>
      <c r="N166" s="82"/>
      <c r="O166" s="82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78"/>
      <c r="AB166" s="80"/>
      <c r="AC166" s="80"/>
      <c r="AD166" s="80"/>
      <c r="AE166" s="80"/>
    </row>
    <row r="167" spans="2:31" ht="12.75" customHeight="1" x14ac:dyDescent="0.2">
      <c r="B167" s="72"/>
      <c r="D167" s="85"/>
      <c r="E167" s="85"/>
      <c r="F167" s="90"/>
      <c r="G167" s="91"/>
      <c r="H167" s="91"/>
      <c r="I167" s="91"/>
      <c r="J167" s="92"/>
      <c r="K167" s="40"/>
      <c r="L167" s="81"/>
      <c r="M167" s="82"/>
      <c r="N167" s="82"/>
      <c r="O167" s="82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78"/>
      <c r="AB167" s="80"/>
      <c r="AC167" s="80"/>
      <c r="AD167" s="80"/>
      <c r="AE167" s="80"/>
    </row>
    <row r="168" spans="2:31" ht="12.75" customHeight="1" x14ac:dyDescent="0.2">
      <c r="B168" s="72"/>
      <c r="D168" s="85"/>
      <c r="E168" s="85"/>
      <c r="F168" s="90"/>
      <c r="G168" s="91"/>
      <c r="H168" s="91"/>
      <c r="I168" s="91"/>
      <c r="J168" s="92"/>
      <c r="K168" s="40"/>
      <c r="L168" s="81"/>
      <c r="M168" s="82"/>
      <c r="N168" s="82"/>
      <c r="O168" s="82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78"/>
      <c r="AB168" s="80"/>
      <c r="AC168" s="80"/>
      <c r="AD168" s="80"/>
      <c r="AE168" s="80"/>
    </row>
    <row r="169" spans="2:31" ht="12.75" customHeight="1" x14ac:dyDescent="0.2">
      <c r="B169" s="72"/>
      <c r="D169" s="85"/>
      <c r="E169" s="85"/>
      <c r="F169" s="90"/>
      <c r="G169" s="91"/>
      <c r="H169" s="91"/>
      <c r="I169" s="91"/>
      <c r="J169" s="92"/>
      <c r="K169" s="40"/>
      <c r="L169" s="81"/>
      <c r="M169" s="82"/>
      <c r="N169" s="82"/>
      <c r="O169" s="82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78"/>
      <c r="AB169" s="80"/>
      <c r="AC169" s="80"/>
      <c r="AD169" s="80"/>
      <c r="AE169" s="80"/>
    </row>
    <row r="170" spans="2:31" ht="12.75" customHeight="1" x14ac:dyDescent="0.2">
      <c r="B170" s="72"/>
      <c r="D170" s="85"/>
      <c r="E170" s="85"/>
      <c r="F170" s="90"/>
      <c r="G170" s="91"/>
      <c r="H170" s="91"/>
      <c r="I170" s="91"/>
      <c r="J170" s="92"/>
      <c r="K170" s="40"/>
      <c r="L170" s="81"/>
      <c r="M170" s="82"/>
      <c r="N170" s="82"/>
      <c r="O170" s="82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78"/>
      <c r="AB170" s="80"/>
      <c r="AC170" s="80"/>
      <c r="AD170" s="80"/>
      <c r="AE170" s="80"/>
    </row>
    <row r="171" spans="2:31" ht="12.75" customHeight="1" x14ac:dyDescent="0.2">
      <c r="B171" s="72"/>
      <c r="D171" s="85"/>
      <c r="E171" s="85"/>
      <c r="F171" s="90"/>
      <c r="G171" s="91"/>
      <c r="H171" s="91"/>
      <c r="I171" s="91"/>
      <c r="J171" s="92"/>
      <c r="K171" s="40"/>
      <c r="L171" s="81"/>
      <c r="M171" s="82"/>
      <c r="N171" s="82"/>
      <c r="O171" s="82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78"/>
      <c r="AB171" s="80"/>
      <c r="AC171" s="80"/>
      <c r="AD171" s="80"/>
      <c r="AE171" s="80"/>
    </row>
    <row r="172" spans="2:31" ht="12.75" customHeight="1" x14ac:dyDescent="0.2">
      <c r="B172" s="72"/>
      <c r="D172" s="85"/>
      <c r="E172" s="85"/>
      <c r="F172" s="90"/>
      <c r="G172" s="91"/>
      <c r="H172" s="91"/>
      <c r="I172" s="91"/>
      <c r="J172" s="92"/>
      <c r="K172" s="40"/>
      <c r="L172" s="81"/>
      <c r="M172" s="82"/>
      <c r="N172" s="82"/>
      <c r="O172" s="82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79"/>
      <c r="AB172" s="80"/>
      <c r="AC172" s="80"/>
      <c r="AD172" s="80"/>
      <c r="AE172" s="80"/>
    </row>
    <row r="173" spans="2:31" ht="12.75" customHeight="1" thickBot="1" x14ac:dyDescent="0.25">
      <c r="B173" s="73"/>
      <c r="D173" s="86"/>
      <c r="E173" s="86"/>
      <c r="F173" s="93"/>
      <c r="G173" s="94"/>
      <c r="H173" s="94"/>
      <c r="I173" s="94"/>
      <c r="J173" s="95"/>
      <c r="K173" s="41"/>
      <c r="L173" s="9" t="str">
        <f t="shared" ref="L173:AE173" si="19">IF(OR(TRIM(L158)=0,TRIM(L158)=""),"",IFERROR(TRIM(INDEX(QryItemNamed,MATCH(TRIM(L158),ITEM,0),3)),""))</f>
        <v/>
      </c>
      <c r="M173" s="10" t="str">
        <f t="shared" si="19"/>
        <v/>
      </c>
      <c r="N173" s="10" t="str">
        <f t="shared" si="19"/>
        <v/>
      </c>
      <c r="O173" s="10" t="str">
        <f t="shared" si="19"/>
        <v/>
      </c>
      <c r="P173" s="10" t="str">
        <f t="shared" si="19"/>
        <v/>
      </c>
      <c r="Q173" s="10" t="str">
        <f t="shared" si="19"/>
        <v/>
      </c>
      <c r="R173" s="10" t="str">
        <f t="shared" si="19"/>
        <v/>
      </c>
      <c r="S173" s="10" t="str">
        <f t="shared" si="19"/>
        <v/>
      </c>
      <c r="T173" s="10" t="str">
        <f t="shared" si="19"/>
        <v/>
      </c>
      <c r="U173" s="10" t="str">
        <f t="shared" si="19"/>
        <v/>
      </c>
      <c r="V173" s="10" t="str">
        <f t="shared" si="19"/>
        <v/>
      </c>
      <c r="W173" s="10" t="str">
        <f t="shared" si="19"/>
        <v/>
      </c>
      <c r="X173" s="10" t="str">
        <f t="shared" si="19"/>
        <v/>
      </c>
      <c r="Y173" s="10" t="str">
        <f t="shared" si="19"/>
        <v/>
      </c>
      <c r="Z173" s="10" t="str">
        <f t="shared" si="19"/>
        <v/>
      </c>
      <c r="AA173" s="10" t="str">
        <f t="shared" si="19"/>
        <v/>
      </c>
      <c r="AB173" s="10" t="str">
        <f t="shared" si="19"/>
        <v/>
      </c>
      <c r="AC173" s="10" t="str">
        <f t="shared" si="19"/>
        <v/>
      </c>
      <c r="AD173" s="10" t="str">
        <f t="shared" si="19"/>
        <v/>
      </c>
      <c r="AE173" s="10" t="str">
        <f t="shared" si="19"/>
        <v/>
      </c>
    </row>
    <row r="174" spans="2:31" ht="12.75" customHeight="1" x14ac:dyDescent="0.2">
      <c r="B174" s="26"/>
      <c r="D174" s="11"/>
      <c r="E174" s="11"/>
      <c r="F174" s="12"/>
      <c r="G174" s="13"/>
      <c r="H174" s="11" t="s">
        <v>1</v>
      </c>
      <c r="I174" s="12"/>
      <c r="J174" s="14"/>
      <c r="K174" s="38"/>
      <c r="L174" s="13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2:31" ht="12.75" customHeight="1" x14ac:dyDescent="0.2">
      <c r="B175" s="27"/>
      <c r="D175" s="15"/>
      <c r="E175" s="15"/>
      <c r="F175" s="16"/>
      <c r="G175" s="17"/>
      <c r="H175" s="15"/>
      <c r="I175" s="16"/>
      <c r="J175" s="18"/>
      <c r="K175" s="37"/>
      <c r="L175" s="17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2:31" ht="12.75" customHeight="1" x14ac:dyDescent="0.2">
      <c r="B176" s="27"/>
      <c r="D176" s="15"/>
      <c r="E176" s="15"/>
      <c r="F176" s="16"/>
      <c r="G176" s="17"/>
      <c r="H176" s="15"/>
      <c r="I176" s="16"/>
      <c r="J176" s="18"/>
      <c r="K176" s="37"/>
      <c r="L176" s="17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2:31" ht="12.75" customHeight="1" x14ac:dyDescent="0.2">
      <c r="B177" s="27"/>
      <c r="D177" s="15"/>
      <c r="E177" s="15"/>
      <c r="F177" s="16"/>
      <c r="G177" s="17"/>
      <c r="H177" s="15"/>
      <c r="I177" s="16"/>
      <c r="J177" s="18"/>
      <c r="K177" s="37"/>
      <c r="L177" s="17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2:31" ht="12.75" customHeight="1" x14ac:dyDescent="0.2">
      <c r="B178" s="27"/>
      <c r="D178" s="15"/>
      <c r="E178" s="15"/>
      <c r="F178" s="16"/>
      <c r="G178" s="17"/>
      <c r="H178" s="15"/>
      <c r="I178" s="16"/>
      <c r="J178" s="18"/>
      <c r="K178" s="37"/>
      <c r="L178" s="17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2:31" ht="12.75" customHeight="1" x14ac:dyDescent="0.2">
      <c r="B179" s="27"/>
      <c r="D179" s="15"/>
      <c r="E179" s="15"/>
      <c r="F179" s="16"/>
      <c r="G179" s="17"/>
      <c r="H179" s="15"/>
      <c r="I179" s="16"/>
      <c r="J179" s="18"/>
      <c r="K179" s="37"/>
      <c r="L179" s="17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2:31" ht="12.75" customHeight="1" x14ac:dyDescent="0.2">
      <c r="B180" s="27"/>
      <c r="D180" s="15"/>
      <c r="E180" s="15"/>
      <c r="F180" s="16"/>
      <c r="G180" s="17"/>
      <c r="H180" s="15"/>
      <c r="I180" s="16"/>
      <c r="J180" s="18"/>
      <c r="K180" s="37"/>
      <c r="L180" s="17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2:31" ht="12.75" customHeight="1" x14ac:dyDescent="0.2">
      <c r="B181" s="27"/>
      <c r="D181" s="15"/>
      <c r="E181" s="15"/>
      <c r="F181" s="16"/>
      <c r="G181" s="17"/>
      <c r="H181" s="15"/>
      <c r="I181" s="16"/>
      <c r="J181" s="18"/>
      <c r="K181" s="37"/>
      <c r="L181" s="17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2:31" ht="12.75" customHeight="1" x14ac:dyDescent="0.2">
      <c r="B182" s="27"/>
      <c r="D182" s="15"/>
      <c r="E182" s="15"/>
      <c r="F182" s="16"/>
      <c r="G182" s="17"/>
      <c r="H182" s="15"/>
      <c r="I182" s="16"/>
      <c r="J182" s="18"/>
      <c r="K182" s="37"/>
      <c r="L182" s="17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27"/>
      <c r="D183" s="15"/>
      <c r="E183" s="15"/>
      <c r="F183" s="16"/>
      <c r="G183" s="17"/>
      <c r="H183" s="15"/>
      <c r="I183" s="16"/>
      <c r="J183" s="18"/>
      <c r="K183" s="37"/>
      <c r="L183" s="17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ht="12.75" customHeight="1" x14ac:dyDescent="0.2">
      <c r="B184" s="27"/>
      <c r="D184" s="15"/>
      <c r="E184" s="15"/>
      <c r="F184" s="16"/>
      <c r="G184" s="17"/>
      <c r="H184" s="15"/>
      <c r="I184" s="16"/>
      <c r="J184" s="18"/>
      <c r="K184" s="37"/>
      <c r="L184" s="17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ht="12.75" customHeight="1" x14ac:dyDescent="0.2">
      <c r="B185" s="27"/>
      <c r="D185" s="15"/>
      <c r="E185" s="15"/>
      <c r="F185" s="16"/>
      <c r="G185" s="17"/>
      <c r="H185" s="15"/>
      <c r="I185" s="16"/>
      <c r="J185" s="18"/>
      <c r="K185" s="37"/>
      <c r="L185" s="17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12.75" customHeight="1" x14ac:dyDescent="0.2">
      <c r="B186" s="27"/>
      <c r="D186" s="15"/>
      <c r="E186" s="15"/>
      <c r="F186" s="16"/>
      <c r="G186" s="17"/>
      <c r="H186" s="15"/>
      <c r="I186" s="16"/>
      <c r="J186" s="18"/>
      <c r="K186" s="37"/>
      <c r="L186" s="17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ht="12.75" customHeight="1" x14ac:dyDescent="0.2">
      <c r="B187" s="27"/>
      <c r="D187" s="15"/>
      <c r="E187" s="15"/>
      <c r="F187" s="16"/>
      <c r="G187" s="17"/>
      <c r="H187" s="15"/>
      <c r="I187" s="16"/>
      <c r="J187" s="18"/>
      <c r="K187" s="37"/>
      <c r="L187" s="17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12.75" customHeight="1" x14ac:dyDescent="0.2">
      <c r="B188" s="27"/>
      <c r="D188" s="15"/>
      <c r="E188" s="15"/>
      <c r="F188" s="16"/>
      <c r="G188" s="17"/>
      <c r="H188" s="15"/>
      <c r="I188" s="16"/>
      <c r="J188" s="18"/>
      <c r="K188" s="37"/>
      <c r="L188" s="17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ht="12.75" customHeight="1" x14ac:dyDescent="0.2">
      <c r="B189" s="27"/>
      <c r="D189" s="15"/>
      <c r="E189" s="15"/>
      <c r="F189" s="16"/>
      <c r="G189" s="17"/>
      <c r="H189" s="15"/>
      <c r="I189" s="16"/>
      <c r="J189" s="18"/>
      <c r="K189" s="37"/>
      <c r="L189" s="17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ht="12.75" customHeight="1" x14ac:dyDescent="0.2">
      <c r="B190" s="27"/>
      <c r="D190" s="15"/>
      <c r="E190" s="15"/>
      <c r="F190" s="16"/>
      <c r="G190" s="17"/>
      <c r="H190" s="15"/>
      <c r="I190" s="16"/>
      <c r="J190" s="18"/>
      <c r="K190" s="37"/>
      <c r="L190" s="17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ht="12.75" customHeight="1" x14ac:dyDescent="0.2">
      <c r="B191" s="27"/>
      <c r="D191" s="15"/>
      <c r="E191" s="15"/>
      <c r="F191" s="16"/>
      <c r="G191" s="17"/>
      <c r="H191" s="15"/>
      <c r="I191" s="16"/>
      <c r="J191" s="18"/>
      <c r="K191" s="37"/>
      <c r="L191" s="17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ht="12.75" customHeight="1" x14ac:dyDescent="0.2">
      <c r="B192" s="27"/>
      <c r="D192" s="15"/>
      <c r="E192" s="15"/>
      <c r="F192" s="16"/>
      <c r="G192" s="17"/>
      <c r="H192" s="15"/>
      <c r="I192" s="16"/>
      <c r="J192" s="18"/>
      <c r="K192" s="37"/>
      <c r="L192" s="17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ht="12.75" customHeight="1" x14ac:dyDescent="0.2">
      <c r="B193" s="27"/>
      <c r="D193" s="15"/>
      <c r="E193" s="15"/>
      <c r="F193" s="16"/>
      <c r="G193" s="17"/>
      <c r="H193" s="15"/>
      <c r="I193" s="16"/>
      <c r="J193" s="18"/>
      <c r="K193" s="37"/>
      <c r="L193" s="17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ht="12.75" customHeight="1" x14ac:dyDescent="0.2">
      <c r="B194" s="27"/>
      <c r="D194" s="15"/>
      <c r="E194" s="15"/>
      <c r="F194" s="16"/>
      <c r="G194" s="17"/>
      <c r="H194" s="15"/>
      <c r="I194" s="16"/>
      <c r="J194" s="18"/>
      <c r="K194" s="37"/>
      <c r="L194" s="17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12.75" customHeight="1" x14ac:dyDescent="0.2">
      <c r="B195" s="27"/>
      <c r="D195" s="15"/>
      <c r="E195" s="15"/>
      <c r="F195" s="16"/>
      <c r="G195" s="17"/>
      <c r="H195" s="15"/>
      <c r="I195" s="16"/>
      <c r="J195" s="18"/>
      <c r="K195" s="37"/>
      <c r="L195" s="17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ht="12.75" customHeight="1" x14ac:dyDescent="0.2">
      <c r="B196" s="27"/>
      <c r="D196" s="15"/>
      <c r="E196" s="15"/>
      <c r="F196" s="16"/>
      <c r="G196" s="17"/>
      <c r="H196" s="15"/>
      <c r="I196" s="16"/>
      <c r="J196" s="18"/>
      <c r="K196" s="37"/>
      <c r="L196" s="17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12.75" customHeight="1" x14ac:dyDescent="0.2">
      <c r="B197" s="27"/>
      <c r="D197" s="15"/>
      <c r="E197" s="15"/>
      <c r="F197" s="16"/>
      <c r="G197" s="17"/>
      <c r="H197" s="15"/>
      <c r="I197" s="16"/>
      <c r="J197" s="18"/>
      <c r="K197" s="37"/>
      <c r="L197" s="17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ht="12.75" customHeight="1" x14ac:dyDescent="0.2">
      <c r="B198" s="27"/>
      <c r="D198" s="15"/>
      <c r="E198" s="15"/>
      <c r="F198" s="16"/>
      <c r="G198" s="17"/>
      <c r="H198" s="15"/>
      <c r="I198" s="16"/>
      <c r="J198" s="18"/>
      <c r="K198" s="37"/>
      <c r="L198" s="17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12.75" customHeight="1" x14ac:dyDescent="0.2">
      <c r="B199" s="27"/>
      <c r="D199" s="15"/>
      <c r="E199" s="15"/>
      <c r="F199" s="16"/>
      <c r="G199" s="17"/>
      <c r="H199" s="15"/>
      <c r="I199" s="16"/>
      <c r="J199" s="18"/>
      <c r="K199" s="37"/>
      <c r="L199" s="17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ht="12.75" customHeight="1" x14ac:dyDescent="0.2">
      <c r="B200" s="27"/>
      <c r="D200" s="15"/>
      <c r="E200" s="15"/>
      <c r="F200" s="16"/>
      <c r="G200" s="17"/>
      <c r="H200" s="15"/>
      <c r="I200" s="16"/>
      <c r="J200" s="18"/>
      <c r="K200" s="37"/>
      <c r="L200" s="17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ht="12.75" customHeight="1" x14ac:dyDescent="0.2">
      <c r="B201" s="27"/>
      <c r="D201" s="15"/>
      <c r="E201" s="15"/>
      <c r="F201" s="16"/>
      <c r="G201" s="17"/>
      <c r="H201" s="15"/>
      <c r="I201" s="16"/>
      <c r="J201" s="18"/>
      <c r="K201" s="37"/>
      <c r="L201" s="17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ht="12.75" customHeight="1" x14ac:dyDescent="0.2">
      <c r="B202" s="27"/>
      <c r="D202" s="15"/>
      <c r="E202" s="15"/>
      <c r="F202" s="16"/>
      <c r="G202" s="17"/>
      <c r="H202" s="15"/>
      <c r="I202" s="16"/>
      <c r="J202" s="18"/>
      <c r="K202" s="37"/>
      <c r="L202" s="17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ht="12.75" customHeight="1" x14ac:dyDescent="0.2">
      <c r="B203" s="27"/>
      <c r="D203" s="15"/>
      <c r="E203" s="15"/>
      <c r="F203" s="16"/>
      <c r="G203" s="17"/>
      <c r="H203" s="15"/>
      <c r="I203" s="16"/>
      <c r="J203" s="18"/>
      <c r="K203" s="37"/>
      <c r="L203" s="17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ht="12.75" customHeight="1" x14ac:dyDescent="0.2">
      <c r="B204" s="27"/>
      <c r="D204" s="15"/>
      <c r="E204" s="15"/>
      <c r="F204" s="16"/>
      <c r="G204" s="17"/>
      <c r="H204" s="15"/>
      <c r="I204" s="16"/>
      <c r="J204" s="18"/>
      <c r="K204" s="37"/>
      <c r="L204" s="17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12.75" customHeight="1" x14ac:dyDescent="0.2">
      <c r="B205" s="27"/>
      <c r="D205" s="15"/>
      <c r="E205" s="15"/>
      <c r="F205" s="16"/>
      <c r="G205" s="17"/>
      <c r="H205" s="15"/>
      <c r="I205" s="16"/>
      <c r="J205" s="18"/>
      <c r="K205" s="37"/>
      <c r="L205" s="17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ht="12.75" customHeight="1" x14ac:dyDescent="0.2">
      <c r="B206" s="27"/>
      <c r="D206" s="15"/>
      <c r="E206" s="15"/>
      <c r="F206" s="16"/>
      <c r="G206" s="17"/>
      <c r="H206" s="15"/>
      <c r="I206" s="16"/>
      <c r="J206" s="18"/>
      <c r="K206" s="37"/>
      <c r="L206" s="17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12.75" customHeight="1" x14ac:dyDescent="0.2">
      <c r="B207" s="27"/>
      <c r="D207" s="15"/>
      <c r="E207" s="15"/>
      <c r="F207" s="16"/>
      <c r="G207" s="17"/>
      <c r="H207" s="15"/>
      <c r="I207" s="16"/>
      <c r="J207" s="18"/>
      <c r="K207" s="37"/>
      <c r="L207" s="17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ht="12.75" customHeight="1" x14ac:dyDescent="0.2">
      <c r="B208" s="27"/>
      <c r="D208" s="15"/>
      <c r="E208" s="15"/>
      <c r="F208" s="16"/>
      <c r="G208" s="17"/>
      <c r="H208" s="15"/>
      <c r="I208" s="16"/>
      <c r="J208" s="18"/>
      <c r="K208" s="37"/>
      <c r="L208" s="17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12.75" customHeight="1" x14ac:dyDescent="0.2">
      <c r="B209" s="27"/>
      <c r="D209" s="15"/>
      <c r="E209" s="15"/>
      <c r="F209" s="16"/>
      <c r="G209" s="17"/>
      <c r="H209" s="15"/>
      <c r="I209" s="16"/>
      <c r="J209" s="18"/>
      <c r="K209" s="37"/>
      <c r="L209" s="17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ht="12.75" customHeight="1" x14ac:dyDescent="0.2">
      <c r="B210" s="27"/>
      <c r="D210" s="15"/>
      <c r="E210" s="15"/>
      <c r="F210" s="16"/>
      <c r="G210" s="17"/>
      <c r="H210" s="15"/>
      <c r="I210" s="16"/>
      <c r="J210" s="18"/>
      <c r="K210" s="37"/>
      <c r="L210" s="17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ht="12.75" customHeight="1" x14ac:dyDescent="0.2">
      <c r="B211" s="27"/>
      <c r="D211" s="15"/>
      <c r="E211" s="15"/>
      <c r="F211" s="16"/>
      <c r="G211" s="17"/>
      <c r="H211" s="15"/>
      <c r="I211" s="16"/>
      <c r="J211" s="18"/>
      <c r="K211" s="37"/>
      <c r="L211" s="17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ht="12.75" customHeight="1" x14ac:dyDescent="0.2">
      <c r="B212" s="27"/>
      <c r="D212" s="15"/>
      <c r="E212" s="15"/>
      <c r="F212" s="16"/>
      <c r="G212" s="17"/>
      <c r="H212" s="15"/>
      <c r="I212" s="16"/>
      <c r="J212" s="18"/>
      <c r="K212" s="37"/>
      <c r="L212" s="17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ht="12.75" customHeight="1" x14ac:dyDescent="0.2">
      <c r="B213" s="27"/>
      <c r="D213" s="15"/>
      <c r="E213" s="15"/>
      <c r="F213" s="16"/>
      <c r="G213" s="17"/>
      <c r="H213" s="15"/>
      <c r="I213" s="16"/>
      <c r="J213" s="18"/>
      <c r="K213" s="37"/>
      <c r="L213" s="17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12.75" customHeight="1" x14ac:dyDescent="0.2">
      <c r="B214" s="27"/>
      <c r="D214" s="15"/>
      <c r="E214" s="15"/>
      <c r="F214" s="16"/>
      <c r="G214" s="17"/>
      <c r="H214" s="15"/>
      <c r="I214" s="16"/>
      <c r="J214" s="18"/>
      <c r="K214" s="37"/>
      <c r="L214" s="17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ht="12.75" customHeight="1" x14ac:dyDescent="0.2">
      <c r="B215" s="27"/>
      <c r="D215" s="15"/>
      <c r="E215" s="15"/>
      <c r="F215" s="16"/>
      <c r="G215" s="17"/>
      <c r="H215" s="15"/>
      <c r="I215" s="16"/>
      <c r="J215" s="18"/>
      <c r="K215" s="37"/>
      <c r="L215" s="17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ht="12.75" customHeight="1" x14ac:dyDescent="0.2">
      <c r="B216" s="27"/>
      <c r="D216" s="15"/>
      <c r="E216" s="15"/>
      <c r="F216" s="16"/>
      <c r="G216" s="17"/>
      <c r="H216" s="15"/>
      <c r="I216" s="16"/>
      <c r="J216" s="18"/>
      <c r="K216" s="37"/>
      <c r="L216" s="17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ht="12.75" customHeight="1" x14ac:dyDescent="0.2">
      <c r="B217" s="27"/>
      <c r="D217" s="15"/>
      <c r="E217" s="15"/>
      <c r="F217" s="16"/>
      <c r="G217" s="17"/>
      <c r="H217" s="15"/>
      <c r="I217" s="16"/>
      <c r="J217" s="18"/>
      <c r="K217" s="37"/>
      <c r="L217" s="17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ht="12.75" customHeight="1" x14ac:dyDescent="0.2">
      <c r="B218" s="27"/>
      <c r="D218" s="15"/>
      <c r="E218" s="15"/>
      <c r="F218" s="16"/>
      <c r="G218" s="17"/>
      <c r="H218" s="15"/>
      <c r="I218" s="16"/>
      <c r="J218" s="18"/>
      <c r="K218" s="37"/>
      <c r="L218" s="17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ht="12.75" customHeight="1" x14ac:dyDescent="0.2">
      <c r="B219" s="27"/>
      <c r="D219" s="15"/>
      <c r="E219" s="15"/>
      <c r="F219" s="16"/>
      <c r="G219" s="17"/>
      <c r="H219" s="15"/>
      <c r="I219" s="16"/>
      <c r="J219" s="18"/>
      <c r="K219" s="37"/>
      <c r="L219" s="17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ht="12.75" customHeight="1" x14ac:dyDescent="0.2">
      <c r="B220" s="27"/>
      <c r="D220" s="15"/>
      <c r="E220" s="15"/>
      <c r="F220" s="16"/>
      <c r="G220" s="17"/>
      <c r="H220" s="15"/>
      <c r="I220" s="16"/>
      <c r="J220" s="18"/>
      <c r="K220" s="37"/>
      <c r="L220" s="17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ht="12.75" customHeight="1" x14ac:dyDescent="0.2">
      <c r="B221" s="27"/>
      <c r="D221" s="15"/>
      <c r="E221" s="15"/>
      <c r="F221" s="16"/>
      <c r="G221" s="17"/>
      <c r="H221" s="15"/>
      <c r="I221" s="16"/>
      <c r="J221" s="18"/>
      <c r="K221" s="37"/>
      <c r="L221" s="17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ht="12.75" customHeight="1" x14ac:dyDescent="0.2">
      <c r="B222" s="27"/>
      <c r="D222" s="15"/>
      <c r="E222" s="15"/>
      <c r="F222" s="16"/>
      <c r="G222" s="17"/>
      <c r="H222" s="15"/>
      <c r="I222" s="16"/>
      <c r="J222" s="18"/>
      <c r="K222" s="37"/>
      <c r="L222" s="17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12.75" customHeight="1" x14ac:dyDescent="0.2">
      <c r="B223" s="27"/>
      <c r="D223" s="15"/>
      <c r="E223" s="15"/>
      <c r="F223" s="16"/>
      <c r="G223" s="17"/>
      <c r="H223" s="15"/>
      <c r="I223" s="16"/>
      <c r="J223" s="18"/>
      <c r="K223" s="37"/>
      <c r="L223" s="17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2.75" customHeight="1" x14ac:dyDescent="0.2">
      <c r="B224" s="27"/>
      <c r="D224" s="15"/>
      <c r="E224" s="15"/>
      <c r="F224" s="16"/>
      <c r="G224" s="17"/>
      <c r="H224" s="15"/>
      <c r="I224" s="16"/>
      <c r="J224" s="18"/>
      <c r="K224" s="37"/>
      <c r="L224" s="17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2.75" customHeight="1" x14ac:dyDescent="0.2">
      <c r="B225" s="27"/>
      <c r="D225" s="15"/>
      <c r="E225" s="15"/>
      <c r="F225" s="16"/>
      <c r="G225" s="17"/>
      <c r="H225" s="15"/>
      <c r="I225" s="16"/>
      <c r="J225" s="18"/>
      <c r="K225" s="37"/>
      <c r="L225" s="17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2.75" customHeight="1" x14ac:dyDescent="0.2">
      <c r="B226" s="27"/>
      <c r="D226" s="15"/>
      <c r="E226" s="15"/>
      <c r="F226" s="16"/>
      <c r="G226" s="17"/>
      <c r="H226" s="15"/>
      <c r="I226" s="16"/>
      <c r="J226" s="18"/>
      <c r="K226" s="37"/>
      <c r="L226" s="17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2.75" customHeight="1" x14ac:dyDescent="0.2">
      <c r="B227" s="27"/>
      <c r="D227" s="15"/>
      <c r="E227" s="15"/>
      <c r="F227" s="16"/>
      <c r="G227" s="17"/>
      <c r="H227" s="15"/>
      <c r="I227" s="16"/>
      <c r="J227" s="18"/>
      <c r="K227" s="37"/>
      <c r="L227" s="17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2.75" customHeight="1" x14ac:dyDescent="0.2">
      <c r="B228" s="27"/>
      <c r="D228" s="15"/>
      <c r="E228" s="15"/>
      <c r="F228" s="16"/>
      <c r="G228" s="17"/>
      <c r="H228" s="15"/>
      <c r="I228" s="16"/>
      <c r="J228" s="18"/>
      <c r="K228" s="37"/>
      <c r="L228" s="17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2.75" customHeight="1" x14ac:dyDescent="0.2">
      <c r="B229" s="27"/>
      <c r="D229" s="15"/>
      <c r="E229" s="15"/>
      <c r="F229" s="16"/>
      <c r="G229" s="17"/>
      <c r="H229" s="15"/>
      <c r="I229" s="16"/>
      <c r="J229" s="18"/>
      <c r="K229" s="37"/>
      <c r="L229" s="17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2.75" customHeight="1" x14ac:dyDescent="0.2">
      <c r="B230" s="27"/>
      <c r="D230" s="15"/>
      <c r="E230" s="15"/>
      <c r="F230" s="16"/>
      <c r="G230" s="17"/>
      <c r="H230" s="15"/>
      <c r="I230" s="16"/>
      <c r="J230" s="18"/>
      <c r="K230" s="37"/>
      <c r="L230" s="17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2.75" customHeight="1" x14ac:dyDescent="0.2">
      <c r="B231" s="27"/>
      <c r="D231" s="15"/>
      <c r="E231" s="15"/>
      <c r="F231" s="16"/>
      <c r="G231" s="17"/>
      <c r="H231" s="15"/>
      <c r="I231" s="16"/>
      <c r="J231" s="18"/>
      <c r="K231" s="37"/>
      <c r="L231" s="17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2.75" customHeight="1" x14ac:dyDescent="0.2">
      <c r="B232" s="27"/>
      <c r="D232" s="15"/>
      <c r="E232" s="15"/>
      <c r="F232" s="16"/>
      <c r="G232" s="17"/>
      <c r="H232" s="15"/>
      <c r="I232" s="16"/>
      <c r="J232" s="18"/>
      <c r="K232" s="37"/>
      <c r="L232" s="17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ht="12.75" customHeight="1" thickBot="1" x14ac:dyDescent="0.25">
      <c r="B233" s="28"/>
      <c r="D233" s="15"/>
      <c r="E233" s="15"/>
      <c r="F233" s="16"/>
      <c r="G233" s="17"/>
      <c r="H233" s="15"/>
      <c r="I233" s="16"/>
      <c r="J233" s="18"/>
      <c r="K233" s="37"/>
      <c r="L233" s="17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ht="12.75" customHeight="1" x14ac:dyDescent="0.2">
      <c r="B234" s="5" t="s">
        <v>11</v>
      </c>
      <c r="D234" s="74" t="s">
        <v>2</v>
      </c>
      <c r="E234" s="75"/>
      <c r="F234" s="75"/>
      <c r="G234" s="75"/>
      <c r="H234" s="75"/>
      <c r="I234" s="75"/>
      <c r="J234" s="76"/>
      <c r="K234" s="42"/>
      <c r="L234" s="19" t="str">
        <f>IF(L158="","",IF(OR(L173="", L173="LS", L173="LUMP"),IF(SUM(COUNTIF(L174:L233,"LS")+COUNTIF(L174:L233,"LUMP"))&gt;0,"LS",""),IF(SUM(L174:L233)&gt;0,ROUNDUP(SUM(L174:L233),0),"")))</f>
        <v/>
      </c>
      <c r="M234" s="19" t="str">
        <f t="shared" ref="M234:AE234" si="20">IF(M158="","",IF(OR(M173="", M173="LS", M173="LUMP"),IF(SUM(COUNTIF(M174:M233,"LS")+COUNTIF(M174:M233,"LUMP"))&gt;0,"LS",""),IF(SUM(M174:M233)&gt;0,ROUNDUP(SUM(M174:M233),0),"")))</f>
        <v/>
      </c>
      <c r="N234" s="19" t="str">
        <f t="shared" si="20"/>
        <v/>
      </c>
      <c r="O234" s="19" t="str">
        <f t="shared" si="20"/>
        <v/>
      </c>
      <c r="P234" s="19" t="str">
        <f t="shared" si="20"/>
        <v/>
      </c>
      <c r="Q234" s="19" t="str">
        <f t="shared" si="20"/>
        <v/>
      </c>
      <c r="R234" s="19" t="str">
        <f t="shared" si="20"/>
        <v/>
      </c>
      <c r="S234" s="19" t="str">
        <f t="shared" si="20"/>
        <v/>
      </c>
      <c r="T234" s="19" t="str">
        <f t="shared" si="20"/>
        <v/>
      </c>
      <c r="U234" s="19" t="str">
        <f t="shared" si="20"/>
        <v/>
      </c>
      <c r="V234" s="19" t="str">
        <f t="shared" si="20"/>
        <v/>
      </c>
      <c r="W234" s="19" t="str">
        <f t="shared" si="20"/>
        <v/>
      </c>
      <c r="X234" s="19" t="str">
        <f t="shared" si="20"/>
        <v/>
      </c>
      <c r="Y234" s="19" t="str">
        <f t="shared" si="20"/>
        <v/>
      </c>
      <c r="Z234" s="19" t="str">
        <f t="shared" si="20"/>
        <v/>
      </c>
      <c r="AA234" s="19" t="str">
        <f t="shared" si="20"/>
        <v/>
      </c>
      <c r="AB234" s="19" t="str">
        <f t="shared" si="20"/>
        <v/>
      </c>
      <c r="AC234" s="19" t="str">
        <f t="shared" si="20"/>
        <v/>
      </c>
      <c r="AD234" s="19" t="str">
        <f t="shared" si="20"/>
        <v/>
      </c>
      <c r="AE234" s="19" t="str">
        <f t="shared" si="20"/>
        <v/>
      </c>
    </row>
    <row r="235" spans="2:31" ht="12.75" customHeight="1" thickBot="1" x14ac:dyDescent="0.25"/>
    <row r="236" spans="2:31" ht="12.75" customHeight="1" thickBot="1" x14ac:dyDescent="0.25">
      <c r="B236" s="25" t="s">
        <v>9</v>
      </c>
      <c r="D236" s="96" t="str">
        <f>"SUBSUMMARY SHEET " &amp; B237</f>
        <v xml:space="preserve">SUBSUMMARY SHEET </v>
      </c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</row>
    <row r="237" spans="2:31" ht="12.75" customHeight="1" thickBot="1" x14ac:dyDescent="0.25">
      <c r="B237" s="29"/>
      <c r="D237" s="97" t="s">
        <v>7</v>
      </c>
      <c r="E237" s="97"/>
      <c r="F237" s="97"/>
      <c r="G237" s="97"/>
      <c r="H237" s="97"/>
      <c r="I237" s="97"/>
      <c r="J237" s="97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 spans="2:31" ht="12.75" customHeight="1" thickBot="1" x14ac:dyDescent="0.25">
      <c r="D238" s="83" t="s">
        <v>8</v>
      </c>
      <c r="E238" s="83"/>
      <c r="F238" s="83"/>
      <c r="G238" s="83"/>
      <c r="H238" s="83"/>
      <c r="I238" s="83"/>
      <c r="J238" s="83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71" t="s">
        <v>10</v>
      </c>
      <c r="D239" s="84" t="s">
        <v>20</v>
      </c>
      <c r="E239" s="84" t="s">
        <v>21</v>
      </c>
      <c r="F239" s="87" t="s">
        <v>0</v>
      </c>
      <c r="G239" s="88"/>
      <c r="H239" s="88"/>
      <c r="I239" s="88"/>
      <c r="J239" s="89"/>
      <c r="K239" s="39"/>
      <c r="L239" s="7" t="str">
        <f t="shared" ref="L239:AE239" si="21">IF(OR(TRIM(L237)=0,TRIM(L237)=""),"",IF(IFERROR(TRIM(INDEX(QryItemNamed,MATCH(TRIM(L237),ITEM,0),2)),"")="Y","SPECIAL",LEFT(IFERROR(TRIM(INDEX(ITEM,MATCH(TRIM(L237),ITEM,0))),""),3)))</f>
        <v/>
      </c>
      <c r="M239" s="8" t="str">
        <f t="shared" si="21"/>
        <v/>
      </c>
      <c r="N239" s="8" t="str">
        <f t="shared" si="21"/>
        <v/>
      </c>
      <c r="O239" s="8" t="str">
        <f t="shared" si="21"/>
        <v/>
      </c>
      <c r="P239" s="8" t="str">
        <f t="shared" si="21"/>
        <v/>
      </c>
      <c r="Q239" s="8" t="str">
        <f t="shared" si="21"/>
        <v/>
      </c>
      <c r="R239" s="8" t="str">
        <f t="shared" si="21"/>
        <v/>
      </c>
      <c r="S239" s="8" t="str">
        <f t="shared" si="21"/>
        <v/>
      </c>
      <c r="T239" s="8" t="str">
        <f t="shared" si="21"/>
        <v/>
      </c>
      <c r="U239" s="8" t="str">
        <f t="shared" si="21"/>
        <v/>
      </c>
      <c r="V239" s="8" t="str">
        <f t="shared" si="21"/>
        <v/>
      </c>
      <c r="W239" s="8" t="str">
        <f t="shared" si="21"/>
        <v/>
      </c>
      <c r="X239" s="8" t="str">
        <f t="shared" si="21"/>
        <v/>
      </c>
      <c r="Y239" s="8" t="str">
        <f t="shared" si="21"/>
        <v/>
      </c>
      <c r="Z239" s="8" t="str">
        <f t="shared" si="21"/>
        <v/>
      </c>
      <c r="AA239" s="8" t="str">
        <f t="shared" si="21"/>
        <v/>
      </c>
      <c r="AB239" s="8" t="str">
        <f t="shared" si="21"/>
        <v/>
      </c>
      <c r="AC239" s="8" t="str">
        <f t="shared" si="21"/>
        <v/>
      </c>
      <c r="AD239" s="8" t="str">
        <f t="shared" si="21"/>
        <v/>
      </c>
      <c r="AE239" s="8" t="str">
        <f t="shared" si="21"/>
        <v/>
      </c>
    </row>
    <row r="240" spans="2:31" ht="12.75" customHeight="1" x14ac:dyDescent="0.2">
      <c r="B240" s="72"/>
      <c r="D240" s="85"/>
      <c r="E240" s="85"/>
      <c r="F240" s="90"/>
      <c r="G240" s="91"/>
      <c r="H240" s="91"/>
      <c r="I240" s="91"/>
      <c r="J240" s="92"/>
      <c r="K240" s="40"/>
      <c r="L240" s="81" t="str">
        <f t="shared" ref="L240:AE240" si="22">IF(OR(TRIM(L237)=0,TRIM(L237)=""),IF(L238="","",L238),IF(IFERROR(TRIM(INDEX(QryItemNamed,MATCH(TRIM(L237),ITEM,0),2)),"")="Y",RIGHT(IFERROR(TRIM(INDEX(QryItemNamed,MATCH(TRIM(L237),ITEM,0),4)),"123456789012"),LEN(IFERROR(TRIM(INDEX(QryItemNamed,MATCH(TRIM(L237),ITEM,0),4)),"123456789012"))-10)&amp;L238,IFERROR(TRIM(INDEX(QryItemNamed,MATCH(TRIM(L237),ITEM,0),4))&amp;L238,"ITEM CODE DOES NOT EXIST IN ITEM MASTER")))</f>
        <v/>
      </c>
      <c r="M240" s="82" t="str">
        <f t="shared" si="22"/>
        <v/>
      </c>
      <c r="N240" s="82" t="str">
        <f t="shared" si="22"/>
        <v/>
      </c>
      <c r="O240" s="82" t="str">
        <f t="shared" si="22"/>
        <v/>
      </c>
      <c r="P240" s="80" t="str">
        <f t="shared" si="22"/>
        <v/>
      </c>
      <c r="Q240" s="80" t="str">
        <f t="shared" si="22"/>
        <v/>
      </c>
      <c r="R240" s="80" t="str">
        <f t="shared" si="22"/>
        <v/>
      </c>
      <c r="S240" s="80" t="str">
        <f t="shared" si="22"/>
        <v/>
      </c>
      <c r="T240" s="80" t="str">
        <f t="shared" si="22"/>
        <v/>
      </c>
      <c r="U240" s="80" t="str">
        <f t="shared" si="22"/>
        <v/>
      </c>
      <c r="V240" s="80" t="str">
        <f t="shared" si="22"/>
        <v/>
      </c>
      <c r="W240" s="80" t="str">
        <f t="shared" si="22"/>
        <v/>
      </c>
      <c r="X240" s="80" t="str">
        <f t="shared" si="22"/>
        <v/>
      </c>
      <c r="Y240" s="80" t="str">
        <f t="shared" si="22"/>
        <v/>
      </c>
      <c r="Z240" s="80" t="str">
        <f t="shared" si="22"/>
        <v/>
      </c>
      <c r="AA240" s="77" t="str">
        <f t="shared" si="22"/>
        <v/>
      </c>
      <c r="AB240" s="80" t="str">
        <f t="shared" si="22"/>
        <v/>
      </c>
      <c r="AC240" s="80" t="str">
        <f t="shared" si="22"/>
        <v/>
      </c>
      <c r="AD240" s="80" t="str">
        <f t="shared" si="22"/>
        <v/>
      </c>
      <c r="AE240" s="80" t="str">
        <f t="shared" si="22"/>
        <v/>
      </c>
    </row>
    <row r="241" spans="2:31" ht="12.75" customHeight="1" x14ac:dyDescent="0.2">
      <c r="B241" s="72"/>
      <c r="D241" s="85"/>
      <c r="E241" s="85"/>
      <c r="F241" s="90"/>
      <c r="G241" s="91"/>
      <c r="H241" s="91"/>
      <c r="I241" s="91"/>
      <c r="J241" s="92"/>
      <c r="K241" s="40"/>
      <c r="L241" s="81"/>
      <c r="M241" s="82"/>
      <c r="N241" s="82"/>
      <c r="O241" s="82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78"/>
      <c r="AB241" s="80"/>
      <c r="AC241" s="80"/>
      <c r="AD241" s="80"/>
      <c r="AE241" s="80"/>
    </row>
    <row r="242" spans="2:31" ht="12.75" customHeight="1" x14ac:dyDescent="0.2">
      <c r="B242" s="72"/>
      <c r="D242" s="85"/>
      <c r="E242" s="85"/>
      <c r="F242" s="90"/>
      <c r="G242" s="91"/>
      <c r="H242" s="91"/>
      <c r="I242" s="91"/>
      <c r="J242" s="92"/>
      <c r="K242" s="40"/>
      <c r="L242" s="81"/>
      <c r="M242" s="82"/>
      <c r="N242" s="82"/>
      <c r="O242" s="82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78"/>
      <c r="AB242" s="80"/>
      <c r="AC242" s="80"/>
      <c r="AD242" s="80"/>
      <c r="AE242" s="80"/>
    </row>
    <row r="243" spans="2:31" ht="12.75" customHeight="1" x14ac:dyDescent="0.2">
      <c r="B243" s="72"/>
      <c r="D243" s="85"/>
      <c r="E243" s="85"/>
      <c r="F243" s="90"/>
      <c r="G243" s="91"/>
      <c r="H243" s="91"/>
      <c r="I243" s="91"/>
      <c r="J243" s="92"/>
      <c r="K243" s="40"/>
      <c r="L243" s="81"/>
      <c r="M243" s="82"/>
      <c r="N243" s="82"/>
      <c r="O243" s="82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78"/>
      <c r="AB243" s="80"/>
      <c r="AC243" s="80"/>
      <c r="AD243" s="80"/>
      <c r="AE243" s="80"/>
    </row>
    <row r="244" spans="2:31" ht="12.75" customHeight="1" x14ac:dyDescent="0.2">
      <c r="B244" s="72"/>
      <c r="D244" s="85"/>
      <c r="E244" s="85"/>
      <c r="F244" s="90"/>
      <c r="G244" s="91"/>
      <c r="H244" s="91"/>
      <c r="I244" s="91"/>
      <c r="J244" s="92"/>
      <c r="K244" s="40"/>
      <c r="L244" s="81"/>
      <c r="M244" s="82"/>
      <c r="N244" s="82"/>
      <c r="O244" s="82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78"/>
      <c r="AB244" s="80"/>
      <c r="AC244" s="80"/>
      <c r="AD244" s="80"/>
      <c r="AE244" s="80"/>
    </row>
    <row r="245" spans="2:31" ht="12.75" customHeight="1" x14ac:dyDescent="0.2">
      <c r="B245" s="72"/>
      <c r="D245" s="85"/>
      <c r="E245" s="85"/>
      <c r="F245" s="90"/>
      <c r="G245" s="91"/>
      <c r="H245" s="91"/>
      <c r="I245" s="91"/>
      <c r="J245" s="92"/>
      <c r="K245" s="40"/>
      <c r="L245" s="81"/>
      <c r="M245" s="82"/>
      <c r="N245" s="82"/>
      <c r="O245" s="82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78"/>
      <c r="AB245" s="80"/>
      <c r="AC245" s="80"/>
      <c r="AD245" s="80"/>
      <c r="AE245" s="80"/>
    </row>
    <row r="246" spans="2:31" ht="12.75" customHeight="1" x14ac:dyDescent="0.2">
      <c r="B246" s="72"/>
      <c r="D246" s="85"/>
      <c r="E246" s="85"/>
      <c r="F246" s="90"/>
      <c r="G246" s="91"/>
      <c r="H246" s="91"/>
      <c r="I246" s="91"/>
      <c r="J246" s="92"/>
      <c r="K246" s="40"/>
      <c r="L246" s="81"/>
      <c r="M246" s="82"/>
      <c r="N246" s="82"/>
      <c r="O246" s="82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78"/>
      <c r="AB246" s="80"/>
      <c r="AC246" s="80"/>
      <c r="AD246" s="80"/>
      <c r="AE246" s="80"/>
    </row>
    <row r="247" spans="2:31" ht="12.75" customHeight="1" x14ac:dyDescent="0.2">
      <c r="B247" s="72"/>
      <c r="D247" s="85"/>
      <c r="E247" s="85"/>
      <c r="F247" s="90"/>
      <c r="G247" s="91"/>
      <c r="H247" s="91"/>
      <c r="I247" s="91"/>
      <c r="J247" s="92"/>
      <c r="K247" s="40"/>
      <c r="L247" s="81"/>
      <c r="M247" s="82"/>
      <c r="N247" s="82"/>
      <c r="O247" s="82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78"/>
      <c r="AB247" s="80"/>
      <c r="AC247" s="80"/>
      <c r="AD247" s="80"/>
      <c r="AE247" s="80"/>
    </row>
    <row r="248" spans="2:31" ht="12.75" customHeight="1" x14ac:dyDescent="0.2">
      <c r="B248" s="72"/>
      <c r="D248" s="85"/>
      <c r="E248" s="85"/>
      <c r="F248" s="90"/>
      <c r="G248" s="91"/>
      <c r="H248" s="91"/>
      <c r="I248" s="91"/>
      <c r="J248" s="92"/>
      <c r="K248" s="40"/>
      <c r="L248" s="81"/>
      <c r="M248" s="82"/>
      <c r="N248" s="82"/>
      <c r="O248" s="82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78"/>
      <c r="AB248" s="80"/>
      <c r="AC248" s="80"/>
      <c r="AD248" s="80"/>
      <c r="AE248" s="80"/>
    </row>
    <row r="249" spans="2:31" ht="12.75" customHeight="1" x14ac:dyDescent="0.2">
      <c r="B249" s="72"/>
      <c r="D249" s="85"/>
      <c r="E249" s="85"/>
      <c r="F249" s="90"/>
      <c r="G249" s="91"/>
      <c r="H249" s="91"/>
      <c r="I249" s="91"/>
      <c r="J249" s="92"/>
      <c r="K249" s="40"/>
      <c r="L249" s="81"/>
      <c r="M249" s="82"/>
      <c r="N249" s="82"/>
      <c r="O249" s="82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78"/>
      <c r="AB249" s="80"/>
      <c r="AC249" s="80"/>
      <c r="AD249" s="80"/>
      <c r="AE249" s="80"/>
    </row>
    <row r="250" spans="2:31" ht="12.75" customHeight="1" x14ac:dyDescent="0.2">
      <c r="B250" s="72"/>
      <c r="D250" s="85"/>
      <c r="E250" s="85"/>
      <c r="F250" s="90"/>
      <c r="G250" s="91"/>
      <c r="H250" s="91"/>
      <c r="I250" s="91"/>
      <c r="J250" s="92"/>
      <c r="K250" s="40"/>
      <c r="L250" s="81"/>
      <c r="M250" s="82"/>
      <c r="N250" s="82"/>
      <c r="O250" s="82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78"/>
      <c r="AB250" s="80"/>
      <c r="AC250" s="80"/>
      <c r="AD250" s="80"/>
      <c r="AE250" s="80"/>
    </row>
    <row r="251" spans="2:31" ht="12.75" customHeight="1" x14ac:dyDescent="0.2">
      <c r="B251" s="72"/>
      <c r="D251" s="85"/>
      <c r="E251" s="85"/>
      <c r="F251" s="90"/>
      <c r="G251" s="91"/>
      <c r="H251" s="91"/>
      <c r="I251" s="91"/>
      <c r="J251" s="92"/>
      <c r="K251" s="40"/>
      <c r="L251" s="81"/>
      <c r="M251" s="82"/>
      <c r="N251" s="82"/>
      <c r="O251" s="82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79"/>
      <c r="AB251" s="80"/>
      <c r="AC251" s="80"/>
      <c r="AD251" s="80"/>
      <c r="AE251" s="80"/>
    </row>
    <row r="252" spans="2:31" ht="12.75" customHeight="1" thickBot="1" x14ac:dyDescent="0.25">
      <c r="B252" s="73"/>
      <c r="D252" s="86"/>
      <c r="E252" s="86"/>
      <c r="F252" s="93"/>
      <c r="G252" s="94"/>
      <c r="H252" s="94"/>
      <c r="I252" s="94"/>
      <c r="J252" s="95"/>
      <c r="K252" s="41"/>
      <c r="L252" s="9" t="str">
        <f t="shared" ref="L252:AE252" si="23">IF(OR(TRIM(L237)=0,TRIM(L237)=""),"",IFERROR(TRIM(INDEX(QryItemNamed,MATCH(TRIM(L237),ITEM,0),3)),""))</f>
        <v/>
      </c>
      <c r="M252" s="10" t="str">
        <f t="shared" si="23"/>
        <v/>
      </c>
      <c r="N252" s="10" t="str">
        <f t="shared" si="23"/>
        <v/>
      </c>
      <c r="O252" s="10" t="str">
        <f t="shared" si="23"/>
        <v/>
      </c>
      <c r="P252" s="10" t="str">
        <f t="shared" si="23"/>
        <v/>
      </c>
      <c r="Q252" s="10" t="str">
        <f t="shared" si="23"/>
        <v/>
      </c>
      <c r="R252" s="10" t="str">
        <f t="shared" si="23"/>
        <v/>
      </c>
      <c r="S252" s="10" t="str">
        <f t="shared" si="23"/>
        <v/>
      </c>
      <c r="T252" s="10" t="str">
        <f t="shared" si="23"/>
        <v/>
      </c>
      <c r="U252" s="10" t="str">
        <f t="shared" si="23"/>
        <v/>
      </c>
      <c r="V252" s="10" t="str">
        <f t="shared" si="23"/>
        <v/>
      </c>
      <c r="W252" s="10" t="str">
        <f t="shared" si="23"/>
        <v/>
      </c>
      <c r="X252" s="10" t="str">
        <f t="shared" si="23"/>
        <v/>
      </c>
      <c r="Y252" s="10" t="str">
        <f t="shared" si="23"/>
        <v/>
      </c>
      <c r="Z252" s="10" t="str">
        <f t="shared" si="23"/>
        <v/>
      </c>
      <c r="AA252" s="10" t="str">
        <f t="shared" si="23"/>
        <v/>
      </c>
      <c r="AB252" s="10" t="str">
        <f t="shared" si="23"/>
        <v/>
      </c>
      <c r="AC252" s="10" t="str">
        <f t="shared" si="23"/>
        <v/>
      </c>
      <c r="AD252" s="10" t="str">
        <f t="shared" si="23"/>
        <v/>
      </c>
      <c r="AE252" s="10" t="str">
        <f t="shared" si="23"/>
        <v/>
      </c>
    </row>
    <row r="253" spans="2:31" ht="12.75" customHeight="1" x14ac:dyDescent="0.2">
      <c r="B253" s="26"/>
      <c r="D253" s="11"/>
      <c r="E253" s="11"/>
      <c r="F253" s="12"/>
      <c r="G253" s="13"/>
      <c r="H253" s="11" t="s">
        <v>1</v>
      </c>
      <c r="I253" s="12"/>
      <c r="J253" s="14"/>
      <c r="K253" s="38"/>
      <c r="L253" s="13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2:31" ht="12.75" customHeight="1" x14ac:dyDescent="0.2">
      <c r="B254" s="27"/>
      <c r="D254" s="15"/>
      <c r="E254" s="15"/>
      <c r="F254" s="16"/>
      <c r="G254" s="17"/>
      <c r="H254" s="15"/>
      <c r="I254" s="16"/>
      <c r="J254" s="18"/>
      <c r="K254" s="37"/>
      <c r="L254" s="17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2:31" ht="12.75" customHeight="1" x14ac:dyDescent="0.2">
      <c r="B255" s="27"/>
      <c r="D255" s="15"/>
      <c r="E255" s="15"/>
      <c r="F255" s="16"/>
      <c r="G255" s="17"/>
      <c r="H255" s="15"/>
      <c r="I255" s="16"/>
      <c r="J255" s="18"/>
      <c r="K255" s="37"/>
      <c r="L255" s="17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2:31" ht="12.75" customHeight="1" x14ac:dyDescent="0.2">
      <c r="B256" s="27"/>
      <c r="D256" s="15"/>
      <c r="E256" s="15"/>
      <c r="F256" s="16"/>
      <c r="G256" s="17"/>
      <c r="H256" s="15"/>
      <c r="I256" s="16"/>
      <c r="J256" s="18"/>
      <c r="K256" s="37"/>
      <c r="L256" s="17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2:31" ht="12.75" customHeight="1" x14ac:dyDescent="0.2">
      <c r="B257" s="27"/>
      <c r="D257" s="15"/>
      <c r="E257" s="15"/>
      <c r="F257" s="16"/>
      <c r="G257" s="17"/>
      <c r="H257" s="15"/>
      <c r="I257" s="16"/>
      <c r="J257" s="18"/>
      <c r="K257" s="37"/>
      <c r="L257" s="17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2:31" ht="12.75" customHeight="1" x14ac:dyDescent="0.2">
      <c r="B258" s="27"/>
      <c r="D258" s="15"/>
      <c r="E258" s="15"/>
      <c r="F258" s="16"/>
      <c r="G258" s="17"/>
      <c r="H258" s="15"/>
      <c r="I258" s="16"/>
      <c r="J258" s="18"/>
      <c r="K258" s="37"/>
      <c r="L258" s="17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2:31" ht="12.75" customHeight="1" x14ac:dyDescent="0.2">
      <c r="B259" s="27"/>
      <c r="D259" s="15"/>
      <c r="E259" s="15"/>
      <c r="F259" s="16"/>
      <c r="G259" s="17"/>
      <c r="H259" s="15"/>
      <c r="I259" s="16"/>
      <c r="J259" s="18"/>
      <c r="K259" s="37"/>
      <c r="L259" s="17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2:31" ht="12.75" customHeight="1" x14ac:dyDescent="0.2">
      <c r="B260" s="27"/>
      <c r="D260" s="15"/>
      <c r="E260" s="15"/>
      <c r="F260" s="16"/>
      <c r="G260" s="17"/>
      <c r="H260" s="15"/>
      <c r="I260" s="16"/>
      <c r="J260" s="18"/>
      <c r="K260" s="37"/>
      <c r="L260" s="17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2:31" ht="12.75" customHeight="1" x14ac:dyDescent="0.2">
      <c r="B261" s="27"/>
      <c r="D261" s="15"/>
      <c r="E261" s="15"/>
      <c r="F261" s="16"/>
      <c r="G261" s="17"/>
      <c r="H261" s="15"/>
      <c r="I261" s="16"/>
      <c r="J261" s="18"/>
      <c r="K261" s="37"/>
      <c r="L261" s="17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27"/>
      <c r="D262" s="15"/>
      <c r="E262" s="15"/>
      <c r="F262" s="16"/>
      <c r="G262" s="17"/>
      <c r="H262" s="15"/>
      <c r="I262" s="16"/>
      <c r="J262" s="18"/>
      <c r="K262" s="37"/>
      <c r="L262" s="17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ht="12.75" customHeight="1" x14ac:dyDescent="0.2">
      <c r="B263" s="27"/>
      <c r="D263" s="15"/>
      <c r="E263" s="15"/>
      <c r="F263" s="16"/>
      <c r="G263" s="17"/>
      <c r="H263" s="15"/>
      <c r="I263" s="16"/>
      <c r="J263" s="18"/>
      <c r="K263" s="37"/>
      <c r="L263" s="17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2:31" ht="12.75" customHeight="1" x14ac:dyDescent="0.2">
      <c r="B264" s="27"/>
      <c r="D264" s="15"/>
      <c r="E264" s="15"/>
      <c r="F264" s="16"/>
      <c r="G264" s="17"/>
      <c r="H264" s="15"/>
      <c r="I264" s="16"/>
      <c r="J264" s="18"/>
      <c r="K264" s="37"/>
      <c r="L264" s="17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2:31" ht="12.75" customHeight="1" x14ac:dyDescent="0.2">
      <c r="B265" s="27"/>
      <c r="D265" s="15"/>
      <c r="E265" s="15"/>
      <c r="F265" s="16"/>
      <c r="G265" s="17"/>
      <c r="H265" s="15"/>
      <c r="I265" s="16"/>
      <c r="J265" s="18"/>
      <c r="K265" s="37"/>
      <c r="L265" s="17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2:31" ht="12.75" customHeight="1" x14ac:dyDescent="0.2">
      <c r="B266" s="27"/>
      <c r="D266" s="15"/>
      <c r="E266" s="15"/>
      <c r="F266" s="16"/>
      <c r="G266" s="17"/>
      <c r="H266" s="15"/>
      <c r="I266" s="16"/>
      <c r="J266" s="18"/>
      <c r="K266" s="37"/>
      <c r="L266" s="17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2:31" ht="12.75" customHeight="1" x14ac:dyDescent="0.2">
      <c r="B267" s="27"/>
      <c r="D267" s="15"/>
      <c r="E267" s="15"/>
      <c r="F267" s="16"/>
      <c r="G267" s="17"/>
      <c r="H267" s="15"/>
      <c r="I267" s="16"/>
      <c r="J267" s="18"/>
      <c r="K267" s="37"/>
      <c r="L267" s="17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2:31" ht="12.75" customHeight="1" x14ac:dyDescent="0.2">
      <c r="B268" s="27"/>
      <c r="D268" s="15"/>
      <c r="E268" s="15"/>
      <c r="F268" s="16"/>
      <c r="G268" s="17"/>
      <c r="H268" s="15"/>
      <c r="I268" s="16"/>
      <c r="J268" s="18"/>
      <c r="K268" s="37"/>
      <c r="L268" s="17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2:31" ht="12.75" customHeight="1" x14ac:dyDescent="0.2">
      <c r="B269" s="27"/>
      <c r="D269" s="15"/>
      <c r="E269" s="15"/>
      <c r="F269" s="16"/>
      <c r="G269" s="17"/>
      <c r="H269" s="15"/>
      <c r="I269" s="16"/>
      <c r="J269" s="18"/>
      <c r="K269" s="37"/>
      <c r="L269" s="17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2:31" ht="12.75" customHeight="1" x14ac:dyDescent="0.2">
      <c r="B270" s="27"/>
      <c r="D270" s="15"/>
      <c r="E270" s="15"/>
      <c r="F270" s="16"/>
      <c r="G270" s="17"/>
      <c r="H270" s="15"/>
      <c r="I270" s="16"/>
      <c r="J270" s="18"/>
      <c r="K270" s="37"/>
      <c r="L270" s="17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2:31" ht="12.75" customHeight="1" x14ac:dyDescent="0.2">
      <c r="B271" s="27"/>
      <c r="D271" s="15"/>
      <c r="E271" s="15"/>
      <c r="F271" s="16"/>
      <c r="G271" s="17"/>
      <c r="H271" s="15"/>
      <c r="I271" s="16"/>
      <c r="J271" s="18"/>
      <c r="K271" s="37"/>
      <c r="L271" s="17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2:31" ht="12.75" customHeight="1" x14ac:dyDescent="0.2">
      <c r="B272" s="27"/>
      <c r="D272" s="15"/>
      <c r="E272" s="15"/>
      <c r="F272" s="16"/>
      <c r="G272" s="17"/>
      <c r="H272" s="15"/>
      <c r="I272" s="16"/>
      <c r="J272" s="18"/>
      <c r="K272" s="37"/>
      <c r="L272" s="17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2:31" ht="12.75" customHeight="1" x14ac:dyDescent="0.2">
      <c r="B273" s="27"/>
      <c r="D273" s="15"/>
      <c r="E273" s="15"/>
      <c r="F273" s="16"/>
      <c r="G273" s="17"/>
      <c r="H273" s="15"/>
      <c r="I273" s="16"/>
      <c r="J273" s="18"/>
      <c r="K273" s="37"/>
      <c r="L273" s="17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2:31" ht="12.75" customHeight="1" x14ac:dyDescent="0.2">
      <c r="B274" s="27"/>
      <c r="D274" s="15"/>
      <c r="E274" s="15"/>
      <c r="F274" s="16"/>
      <c r="G274" s="17"/>
      <c r="H274" s="15"/>
      <c r="I274" s="16"/>
      <c r="J274" s="18"/>
      <c r="K274" s="37"/>
      <c r="L274" s="17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2:31" ht="12.75" customHeight="1" x14ac:dyDescent="0.2">
      <c r="B275" s="27"/>
      <c r="D275" s="15"/>
      <c r="E275" s="15"/>
      <c r="F275" s="16"/>
      <c r="G275" s="17"/>
      <c r="H275" s="15"/>
      <c r="I275" s="16"/>
      <c r="J275" s="18"/>
      <c r="K275" s="37"/>
      <c r="L275" s="17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2:31" ht="12.75" customHeight="1" x14ac:dyDescent="0.2">
      <c r="B276" s="27"/>
      <c r="D276" s="15"/>
      <c r="E276" s="15"/>
      <c r="F276" s="16"/>
      <c r="G276" s="17"/>
      <c r="H276" s="15"/>
      <c r="I276" s="16"/>
      <c r="J276" s="18"/>
      <c r="K276" s="37"/>
      <c r="L276" s="17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2:31" ht="12.75" customHeight="1" x14ac:dyDescent="0.2">
      <c r="B277" s="27"/>
      <c r="D277" s="15"/>
      <c r="E277" s="15"/>
      <c r="F277" s="16"/>
      <c r="G277" s="17"/>
      <c r="H277" s="15"/>
      <c r="I277" s="16"/>
      <c r="J277" s="18"/>
      <c r="K277" s="37"/>
      <c r="L277" s="17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2:31" ht="12.75" customHeight="1" x14ac:dyDescent="0.2">
      <c r="B278" s="27"/>
      <c r="D278" s="15"/>
      <c r="E278" s="15"/>
      <c r="F278" s="16"/>
      <c r="G278" s="17"/>
      <c r="H278" s="15"/>
      <c r="I278" s="16"/>
      <c r="J278" s="18"/>
      <c r="K278" s="37"/>
      <c r="L278" s="17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2:31" ht="12.75" customHeight="1" x14ac:dyDescent="0.2">
      <c r="B279" s="27"/>
      <c r="D279" s="15"/>
      <c r="E279" s="15"/>
      <c r="F279" s="16"/>
      <c r="G279" s="17"/>
      <c r="H279" s="15"/>
      <c r="I279" s="16"/>
      <c r="J279" s="18"/>
      <c r="K279" s="37"/>
      <c r="L279" s="17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2:31" ht="12.75" customHeight="1" x14ac:dyDescent="0.2">
      <c r="B280" s="27"/>
      <c r="D280" s="15"/>
      <c r="E280" s="15"/>
      <c r="F280" s="16"/>
      <c r="G280" s="17"/>
      <c r="H280" s="15"/>
      <c r="I280" s="16"/>
      <c r="J280" s="18"/>
      <c r="K280" s="37"/>
      <c r="L280" s="17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2:31" ht="12.75" customHeight="1" x14ac:dyDescent="0.2">
      <c r="B281" s="27"/>
      <c r="D281" s="15"/>
      <c r="E281" s="15"/>
      <c r="F281" s="16"/>
      <c r="G281" s="17"/>
      <c r="H281" s="15"/>
      <c r="I281" s="16"/>
      <c r="J281" s="18"/>
      <c r="K281" s="37"/>
      <c r="L281" s="17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2:31" ht="12.75" customHeight="1" x14ac:dyDescent="0.2">
      <c r="B282" s="27"/>
      <c r="D282" s="15"/>
      <c r="E282" s="15"/>
      <c r="F282" s="16"/>
      <c r="G282" s="17"/>
      <c r="H282" s="15"/>
      <c r="I282" s="16"/>
      <c r="J282" s="18"/>
      <c r="K282" s="37"/>
      <c r="L282" s="17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2:31" ht="12.75" customHeight="1" x14ac:dyDescent="0.2">
      <c r="B283" s="27"/>
      <c r="D283" s="15"/>
      <c r="E283" s="15"/>
      <c r="F283" s="16"/>
      <c r="G283" s="17"/>
      <c r="H283" s="15"/>
      <c r="I283" s="16"/>
      <c r="J283" s="18"/>
      <c r="K283" s="37"/>
      <c r="L283" s="17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2:31" ht="12.75" customHeight="1" x14ac:dyDescent="0.2">
      <c r="B284" s="27"/>
      <c r="D284" s="15"/>
      <c r="E284" s="15"/>
      <c r="F284" s="16"/>
      <c r="G284" s="17"/>
      <c r="H284" s="15"/>
      <c r="I284" s="16"/>
      <c r="J284" s="18"/>
      <c r="K284" s="37"/>
      <c r="L284" s="17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2:31" ht="12.75" customHeight="1" x14ac:dyDescent="0.2">
      <c r="B285" s="27"/>
      <c r="D285" s="15"/>
      <c r="E285" s="15"/>
      <c r="F285" s="16"/>
      <c r="G285" s="17"/>
      <c r="H285" s="15"/>
      <c r="I285" s="16"/>
      <c r="J285" s="18"/>
      <c r="K285" s="37"/>
      <c r="L285" s="17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2:31" ht="12.75" customHeight="1" x14ac:dyDescent="0.2">
      <c r="B286" s="27"/>
      <c r="D286" s="15"/>
      <c r="E286" s="15"/>
      <c r="F286" s="16"/>
      <c r="G286" s="17"/>
      <c r="H286" s="15"/>
      <c r="I286" s="16"/>
      <c r="J286" s="18"/>
      <c r="K286" s="37"/>
      <c r="L286" s="17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2:31" ht="12.75" customHeight="1" x14ac:dyDescent="0.2">
      <c r="B287" s="27"/>
      <c r="D287" s="15"/>
      <c r="E287" s="15"/>
      <c r="F287" s="16"/>
      <c r="G287" s="17"/>
      <c r="H287" s="15"/>
      <c r="I287" s="16"/>
      <c r="J287" s="18"/>
      <c r="K287" s="37"/>
      <c r="L287" s="17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2:31" ht="12.75" customHeight="1" x14ac:dyDescent="0.2">
      <c r="B288" s="27"/>
      <c r="D288" s="15"/>
      <c r="E288" s="15"/>
      <c r="F288" s="16"/>
      <c r="G288" s="17"/>
      <c r="H288" s="15"/>
      <c r="I288" s="16"/>
      <c r="J288" s="18"/>
      <c r="K288" s="37"/>
      <c r="L288" s="17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2:31" ht="12.75" customHeight="1" x14ac:dyDescent="0.2">
      <c r="B289" s="27"/>
      <c r="D289" s="15"/>
      <c r="E289" s="15"/>
      <c r="F289" s="16"/>
      <c r="G289" s="17"/>
      <c r="H289" s="15"/>
      <c r="I289" s="16"/>
      <c r="J289" s="18"/>
      <c r="K289" s="37"/>
      <c r="L289" s="17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2:31" ht="12.75" customHeight="1" x14ac:dyDescent="0.2">
      <c r="B290" s="27"/>
      <c r="D290" s="15"/>
      <c r="E290" s="15"/>
      <c r="F290" s="16"/>
      <c r="G290" s="17"/>
      <c r="H290" s="15"/>
      <c r="I290" s="16"/>
      <c r="J290" s="18"/>
      <c r="K290" s="37"/>
      <c r="L290" s="17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2:31" ht="12.75" customHeight="1" x14ac:dyDescent="0.2">
      <c r="B291" s="27"/>
      <c r="D291" s="15"/>
      <c r="E291" s="15"/>
      <c r="F291" s="16"/>
      <c r="G291" s="17"/>
      <c r="H291" s="15"/>
      <c r="I291" s="16"/>
      <c r="J291" s="18"/>
      <c r="K291" s="37"/>
      <c r="L291" s="17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2:31" ht="12.75" customHeight="1" x14ac:dyDescent="0.2">
      <c r="B292" s="27"/>
      <c r="D292" s="15"/>
      <c r="E292" s="15"/>
      <c r="F292" s="16"/>
      <c r="G292" s="17"/>
      <c r="H292" s="15"/>
      <c r="I292" s="16"/>
      <c r="J292" s="18"/>
      <c r="K292" s="37"/>
      <c r="L292" s="17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2:31" ht="12.75" customHeight="1" x14ac:dyDescent="0.2">
      <c r="B293" s="27"/>
      <c r="D293" s="15"/>
      <c r="E293" s="15"/>
      <c r="F293" s="16"/>
      <c r="G293" s="17"/>
      <c r="H293" s="15"/>
      <c r="I293" s="16"/>
      <c r="J293" s="18"/>
      <c r="K293" s="37"/>
      <c r="L293" s="17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2:31" ht="12.75" customHeight="1" x14ac:dyDescent="0.2">
      <c r="B294" s="27"/>
      <c r="D294" s="15"/>
      <c r="E294" s="15"/>
      <c r="F294" s="16"/>
      <c r="G294" s="17"/>
      <c r="H294" s="15"/>
      <c r="I294" s="16"/>
      <c r="J294" s="18"/>
      <c r="K294" s="37"/>
      <c r="L294" s="17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2:31" ht="12.75" customHeight="1" x14ac:dyDescent="0.2">
      <c r="B295" s="27"/>
      <c r="D295" s="15"/>
      <c r="E295" s="15"/>
      <c r="F295" s="16"/>
      <c r="G295" s="17"/>
      <c r="H295" s="15"/>
      <c r="I295" s="16"/>
      <c r="J295" s="18"/>
      <c r="K295" s="37"/>
      <c r="L295" s="17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2:31" ht="12.75" customHeight="1" x14ac:dyDescent="0.2">
      <c r="B296" s="27"/>
      <c r="D296" s="15"/>
      <c r="E296" s="15"/>
      <c r="F296" s="16"/>
      <c r="G296" s="17"/>
      <c r="H296" s="15"/>
      <c r="I296" s="16"/>
      <c r="J296" s="18"/>
      <c r="K296" s="37"/>
      <c r="L296" s="17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2:31" ht="12.75" customHeight="1" x14ac:dyDescent="0.2">
      <c r="B297" s="27"/>
      <c r="D297" s="15"/>
      <c r="E297" s="15"/>
      <c r="F297" s="16"/>
      <c r="G297" s="17"/>
      <c r="H297" s="15"/>
      <c r="I297" s="16"/>
      <c r="J297" s="18"/>
      <c r="K297" s="37"/>
      <c r="L297" s="17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2:31" ht="12.75" customHeight="1" x14ac:dyDescent="0.2">
      <c r="B298" s="27"/>
      <c r="D298" s="15"/>
      <c r="E298" s="15"/>
      <c r="F298" s="16"/>
      <c r="G298" s="17"/>
      <c r="H298" s="15"/>
      <c r="I298" s="16"/>
      <c r="J298" s="18"/>
      <c r="K298" s="37"/>
      <c r="L298" s="17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2:31" ht="12.75" customHeight="1" x14ac:dyDescent="0.2">
      <c r="B299" s="27"/>
      <c r="D299" s="15"/>
      <c r="E299" s="15"/>
      <c r="F299" s="16"/>
      <c r="G299" s="17"/>
      <c r="H299" s="15"/>
      <c r="I299" s="16"/>
      <c r="J299" s="18"/>
      <c r="K299" s="37"/>
      <c r="L299" s="17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2:31" ht="12.75" customHeight="1" x14ac:dyDescent="0.2">
      <c r="B300" s="27"/>
      <c r="D300" s="15"/>
      <c r="E300" s="15"/>
      <c r="F300" s="16"/>
      <c r="G300" s="17"/>
      <c r="H300" s="15"/>
      <c r="I300" s="16"/>
      <c r="J300" s="18"/>
      <c r="K300" s="37"/>
      <c r="L300" s="17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2:31" ht="12.75" customHeight="1" x14ac:dyDescent="0.2">
      <c r="B301" s="27"/>
      <c r="D301" s="15"/>
      <c r="E301" s="15"/>
      <c r="F301" s="16"/>
      <c r="G301" s="17"/>
      <c r="H301" s="15"/>
      <c r="I301" s="16"/>
      <c r="J301" s="18"/>
      <c r="K301" s="37"/>
      <c r="L301" s="17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2:31" ht="12.75" customHeight="1" x14ac:dyDescent="0.2">
      <c r="B302" s="27"/>
      <c r="D302" s="15"/>
      <c r="E302" s="15"/>
      <c r="F302" s="16"/>
      <c r="G302" s="17"/>
      <c r="H302" s="15"/>
      <c r="I302" s="16"/>
      <c r="J302" s="18"/>
      <c r="K302" s="37"/>
      <c r="L302" s="17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2:31" ht="12.75" customHeight="1" x14ac:dyDescent="0.2">
      <c r="B303" s="27"/>
      <c r="D303" s="15"/>
      <c r="E303" s="15"/>
      <c r="F303" s="16"/>
      <c r="G303" s="17"/>
      <c r="H303" s="15"/>
      <c r="I303" s="16"/>
      <c r="J303" s="18"/>
      <c r="K303" s="37"/>
      <c r="L303" s="17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2:31" ht="12.75" customHeight="1" x14ac:dyDescent="0.2">
      <c r="B304" s="27"/>
      <c r="D304" s="15"/>
      <c r="E304" s="15"/>
      <c r="F304" s="16"/>
      <c r="G304" s="17"/>
      <c r="H304" s="15"/>
      <c r="I304" s="16"/>
      <c r="J304" s="18"/>
      <c r="K304" s="37"/>
      <c r="L304" s="17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2:31" ht="12.75" customHeight="1" x14ac:dyDescent="0.2">
      <c r="B305" s="27"/>
      <c r="D305" s="15"/>
      <c r="E305" s="15"/>
      <c r="F305" s="16"/>
      <c r="G305" s="17"/>
      <c r="H305" s="15"/>
      <c r="I305" s="16"/>
      <c r="J305" s="18"/>
      <c r="K305" s="37"/>
      <c r="L305" s="17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2:31" ht="12.75" customHeight="1" x14ac:dyDescent="0.2">
      <c r="B306" s="27"/>
      <c r="D306" s="15"/>
      <c r="E306" s="15"/>
      <c r="F306" s="16"/>
      <c r="G306" s="17"/>
      <c r="H306" s="15"/>
      <c r="I306" s="16"/>
      <c r="J306" s="18"/>
      <c r="K306" s="37"/>
      <c r="L306" s="17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2:31" ht="12.75" customHeight="1" x14ac:dyDescent="0.2">
      <c r="B307" s="27"/>
      <c r="D307" s="15"/>
      <c r="E307" s="15"/>
      <c r="F307" s="16"/>
      <c r="G307" s="17"/>
      <c r="H307" s="15"/>
      <c r="I307" s="16"/>
      <c r="J307" s="18"/>
      <c r="K307" s="37"/>
      <c r="L307" s="17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2:31" ht="12.75" customHeight="1" x14ac:dyDescent="0.2">
      <c r="B308" s="27"/>
      <c r="D308" s="15"/>
      <c r="E308" s="15"/>
      <c r="F308" s="16"/>
      <c r="G308" s="17"/>
      <c r="H308" s="15"/>
      <c r="I308" s="16"/>
      <c r="J308" s="18"/>
      <c r="K308" s="37"/>
      <c r="L308" s="17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2:31" ht="12.75" customHeight="1" x14ac:dyDescent="0.2">
      <c r="B309" s="27"/>
      <c r="D309" s="15"/>
      <c r="E309" s="15"/>
      <c r="F309" s="16"/>
      <c r="G309" s="17"/>
      <c r="H309" s="15"/>
      <c r="I309" s="16"/>
      <c r="J309" s="18"/>
      <c r="K309" s="37"/>
      <c r="L309" s="17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2:31" ht="12.75" customHeight="1" x14ac:dyDescent="0.2">
      <c r="B310" s="27"/>
      <c r="D310" s="15"/>
      <c r="E310" s="15"/>
      <c r="F310" s="16"/>
      <c r="G310" s="17"/>
      <c r="H310" s="15"/>
      <c r="I310" s="16"/>
      <c r="J310" s="18"/>
      <c r="K310" s="37"/>
      <c r="L310" s="17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2:31" ht="12.75" customHeight="1" x14ac:dyDescent="0.2">
      <c r="B311" s="27"/>
      <c r="D311" s="15"/>
      <c r="E311" s="15"/>
      <c r="F311" s="16"/>
      <c r="G311" s="17"/>
      <c r="H311" s="15"/>
      <c r="I311" s="16"/>
      <c r="J311" s="18"/>
      <c r="K311" s="37"/>
      <c r="L311" s="17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2:31" ht="12.75" customHeight="1" thickBot="1" x14ac:dyDescent="0.25">
      <c r="B312" s="28"/>
      <c r="D312" s="15"/>
      <c r="E312" s="15"/>
      <c r="F312" s="16"/>
      <c r="G312" s="17"/>
      <c r="H312" s="15"/>
      <c r="I312" s="16"/>
      <c r="J312" s="18"/>
      <c r="K312" s="37"/>
      <c r="L312" s="17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2:31" ht="12.75" customHeight="1" x14ac:dyDescent="0.2">
      <c r="B313" s="5" t="s">
        <v>11</v>
      </c>
      <c r="D313" s="74" t="s">
        <v>2</v>
      </c>
      <c r="E313" s="75"/>
      <c r="F313" s="75"/>
      <c r="G313" s="75"/>
      <c r="H313" s="75"/>
      <c r="I313" s="75"/>
      <c r="J313" s="76"/>
      <c r="K313" s="42"/>
      <c r="L313" s="19" t="str">
        <f>IF(L237="","",IF(OR(L252="", L252="LS", L252="LUMP"),IF(SUM(COUNTIF(L253:L312,"LS")+COUNTIF(L253:L312,"LUMP"))&gt;0,"LS",""),IF(SUM(L253:L312)&gt;0,ROUNDUP(SUM(L253:L312),0),"")))</f>
        <v/>
      </c>
      <c r="M313" s="19" t="str">
        <f t="shared" ref="M313:AE313" si="24">IF(M237="","",IF(OR(M252="", M252="LS", M252="LUMP"),IF(SUM(COUNTIF(M253:M312,"LS")+COUNTIF(M253:M312,"LUMP"))&gt;0,"LS",""),IF(SUM(M253:M312)&gt;0,ROUNDUP(SUM(M253:M312),0),"")))</f>
        <v/>
      </c>
      <c r="N313" s="19" t="str">
        <f t="shared" si="24"/>
        <v/>
      </c>
      <c r="O313" s="19" t="str">
        <f t="shared" si="24"/>
        <v/>
      </c>
      <c r="P313" s="19" t="str">
        <f t="shared" si="24"/>
        <v/>
      </c>
      <c r="Q313" s="19" t="str">
        <f t="shared" si="24"/>
        <v/>
      </c>
      <c r="R313" s="19" t="str">
        <f t="shared" si="24"/>
        <v/>
      </c>
      <c r="S313" s="19" t="str">
        <f t="shared" si="24"/>
        <v/>
      </c>
      <c r="T313" s="19" t="str">
        <f t="shared" si="24"/>
        <v/>
      </c>
      <c r="U313" s="19" t="str">
        <f t="shared" si="24"/>
        <v/>
      </c>
      <c r="V313" s="19" t="str">
        <f t="shared" si="24"/>
        <v/>
      </c>
      <c r="W313" s="19" t="str">
        <f t="shared" si="24"/>
        <v/>
      </c>
      <c r="X313" s="19" t="str">
        <f t="shared" si="24"/>
        <v/>
      </c>
      <c r="Y313" s="19" t="str">
        <f t="shared" si="24"/>
        <v/>
      </c>
      <c r="Z313" s="19" t="str">
        <f t="shared" si="24"/>
        <v/>
      </c>
      <c r="AA313" s="19" t="str">
        <f t="shared" si="24"/>
        <v/>
      </c>
      <c r="AB313" s="19" t="str">
        <f t="shared" si="24"/>
        <v/>
      </c>
      <c r="AC313" s="19" t="str">
        <f t="shared" si="24"/>
        <v/>
      </c>
      <c r="AD313" s="19" t="str">
        <f t="shared" si="24"/>
        <v/>
      </c>
      <c r="AE313" s="19" t="str">
        <f t="shared" si="24"/>
        <v/>
      </c>
    </row>
  </sheetData>
  <mergeCells count="125">
    <mergeCell ref="D157:AE157"/>
    <mergeCell ref="D158:J158"/>
    <mergeCell ref="D159:J159"/>
    <mergeCell ref="D160:D173"/>
    <mergeCell ref="E160:E173"/>
    <mergeCell ref="F160:J173"/>
    <mergeCell ref="L161:L172"/>
    <mergeCell ref="M161:M172"/>
    <mergeCell ref="N161:N172"/>
    <mergeCell ref="O161:O172"/>
    <mergeCell ref="V161:V172"/>
    <mergeCell ref="W161:W172"/>
    <mergeCell ref="P161:P172"/>
    <mergeCell ref="Q161:Q172"/>
    <mergeCell ref="R161:R172"/>
    <mergeCell ref="S161:S172"/>
    <mergeCell ref="T161:T172"/>
    <mergeCell ref="U161:U172"/>
    <mergeCell ref="D155:J155"/>
    <mergeCell ref="Y82:Y93"/>
    <mergeCell ref="Z82:Z93"/>
    <mergeCell ref="AA82:AA93"/>
    <mergeCell ref="AB82:AB93"/>
    <mergeCell ref="V82:V93"/>
    <mergeCell ref="W82:W93"/>
    <mergeCell ref="L82:L93"/>
    <mergeCell ref="M82:M93"/>
    <mergeCell ref="N82:N93"/>
    <mergeCell ref="O82:O93"/>
    <mergeCell ref="P82:P93"/>
    <mergeCell ref="Q82:Q93"/>
    <mergeCell ref="X82:X93"/>
    <mergeCell ref="R82:R93"/>
    <mergeCell ref="S82:S93"/>
    <mergeCell ref="T82:T93"/>
    <mergeCell ref="U82:U93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Q11:Q22"/>
    <mergeCell ref="R11:R22"/>
    <mergeCell ref="S11:S22"/>
    <mergeCell ref="T11:T22"/>
    <mergeCell ref="D78:AE78"/>
    <mergeCell ref="D79:J79"/>
    <mergeCell ref="D80:J80"/>
    <mergeCell ref="D81:D94"/>
    <mergeCell ref="X11:X22"/>
    <mergeCell ref="U11:U22"/>
    <mergeCell ref="V11:V22"/>
    <mergeCell ref="D76:J76"/>
    <mergeCell ref="AE11:AE22"/>
    <mergeCell ref="L11:L22"/>
    <mergeCell ref="M11:M22"/>
    <mergeCell ref="N11:N22"/>
    <mergeCell ref="O11:O22"/>
    <mergeCell ref="E10:E23"/>
    <mergeCell ref="F10:J23"/>
    <mergeCell ref="P11:P22"/>
    <mergeCell ref="W11:W22"/>
    <mergeCell ref="E81:E94"/>
    <mergeCell ref="F81:J94"/>
    <mergeCell ref="AC82:AC93"/>
    <mergeCell ref="AD82:AD93"/>
    <mergeCell ref="AE82:AE93"/>
    <mergeCell ref="K11:K22"/>
    <mergeCell ref="D75:I75"/>
    <mergeCell ref="D238:J238"/>
    <mergeCell ref="D239:D252"/>
    <mergeCell ref="E239:E252"/>
    <mergeCell ref="F239:J252"/>
    <mergeCell ref="AE161:AE172"/>
    <mergeCell ref="D234:J234"/>
    <mergeCell ref="D236:AE236"/>
    <mergeCell ref="D237:J237"/>
    <mergeCell ref="AA161:AA172"/>
    <mergeCell ref="AB161:AB172"/>
    <mergeCell ref="AC161:AC172"/>
    <mergeCell ref="AD161:AD172"/>
    <mergeCell ref="X161:X172"/>
    <mergeCell ref="Y161:Y172"/>
    <mergeCell ref="Z161:Z172"/>
    <mergeCell ref="AE240:AE251"/>
    <mergeCell ref="B10:B23"/>
    <mergeCell ref="B81:B94"/>
    <mergeCell ref="B160:B173"/>
    <mergeCell ref="B239:B252"/>
    <mergeCell ref="D313:J313"/>
    <mergeCell ref="AA240:AA251"/>
    <mergeCell ref="AB240:AB251"/>
    <mergeCell ref="AC240:AC251"/>
    <mergeCell ref="AD240:AD251"/>
    <mergeCell ref="X240:X251"/>
    <mergeCell ref="Y240:Y251"/>
    <mergeCell ref="Z240:Z251"/>
    <mergeCell ref="T240:T251"/>
    <mergeCell ref="U240:U251"/>
    <mergeCell ref="V240:V251"/>
    <mergeCell ref="W240:W251"/>
    <mergeCell ref="P240:P251"/>
    <mergeCell ref="Q240:Q251"/>
    <mergeCell ref="R240:R251"/>
    <mergeCell ref="S240:S251"/>
    <mergeCell ref="L240:L251"/>
    <mergeCell ref="M240:M251"/>
    <mergeCell ref="N240:N251"/>
    <mergeCell ref="O240:O251"/>
    <mergeCell ref="T76:V76"/>
    <mergeCell ref="F64:I64"/>
    <mergeCell ref="F65:I65"/>
    <mergeCell ref="F66:I66"/>
    <mergeCell ref="F67:I67"/>
    <mergeCell ref="F68:I68"/>
    <mergeCell ref="F69:I69"/>
    <mergeCell ref="K75:S75"/>
    <mergeCell ref="W75:AE75"/>
    <mergeCell ref="F71:I71"/>
    <mergeCell ref="F72:I72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Smith, Matthew</cp:lastModifiedBy>
  <cp:lastPrinted>2015-05-18T13:50:30Z</cp:lastPrinted>
  <dcterms:created xsi:type="dcterms:W3CDTF">2005-09-27T11:52:28Z</dcterms:created>
  <dcterms:modified xsi:type="dcterms:W3CDTF">2023-07-14T15:07:30Z</dcterms:modified>
</cp:coreProperties>
</file>