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8910" activeTab="0"/>
  </bookViews>
  <sheets>
    <sheet name="Summary" sheetId="1" r:id="rId1"/>
    <sheet name="Plate Girder" sheetId="2" r:id="rId2"/>
    <sheet name="Rolled Beams" sheetId="3" r:id="rId3"/>
    <sheet name="Lookup Table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<sst xmlns="http://schemas.openxmlformats.org/spreadsheetml/2006/main" count="103" uniqueCount="57">
  <si>
    <t xml:space="preserve">Structure ID </t>
  </si>
  <si>
    <t>SFN</t>
  </si>
  <si>
    <t>Segment</t>
  </si>
  <si>
    <t>Length</t>
  </si>
  <si>
    <t>area</t>
  </si>
  <si>
    <t>(sf)</t>
  </si>
  <si>
    <t>Beam</t>
  </si>
  <si>
    <t>Line</t>
  </si>
  <si>
    <t>Beam Size</t>
  </si>
  <si>
    <t>Ht</t>
  </si>
  <si>
    <t>Weight</t>
  </si>
  <si>
    <t>W36</t>
  </si>
  <si>
    <t>Sf/ft</t>
  </si>
  <si>
    <t>Surface Area</t>
  </si>
  <si>
    <t>Case A</t>
  </si>
  <si>
    <t>X</t>
  </si>
  <si>
    <t>ft.</t>
  </si>
  <si>
    <t>add 10%</t>
  </si>
  <si>
    <t>Number</t>
  </si>
  <si>
    <t>Total PCS Area</t>
  </si>
  <si>
    <t>square feet</t>
  </si>
  <si>
    <t>L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</si>
  <si>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</si>
  <si>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</si>
  <si>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</si>
  <si>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</si>
  <si>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</si>
  <si>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</si>
  <si>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</si>
  <si>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</si>
  <si>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</si>
  <si>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</si>
  <si>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</si>
  <si>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</si>
  <si>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</si>
  <si>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</si>
  <si>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</si>
  <si>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</si>
  <si>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</si>
  <si>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</si>
  <si>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</si>
  <si>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add 15%</t>
  </si>
  <si>
    <t>Total PCS area</t>
  </si>
  <si>
    <t>New girder Lines added 2008</t>
  </si>
  <si>
    <t>Plate Girder Area</t>
  </si>
  <si>
    <t>Total Area</t>
  </si>
  <si>
    <t>1-8</t>
  </si>
  <si>
    <t>Use girders 4-5 as typical</t>
  </si>
  <si>
    <t>times 8 girders</t>
  </si>
  <si>
    <t>H</t>
  </si>
  <si>
    <t>I</t>
  </si>
  <si>
    <t>J</t>
  </si>
  <si>
    <t>K</t>
  </si>
  <si>
    <t>M</t>
  </si>
  <si>
    <t>TRU</t>
  </si>
  <si>
    <t>1041</t>
  </si>
  <si>
    <t>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</si>
</sst>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74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3" max="3" width="10.28125" style="0" bestFit="1" customWidth="1"/>
    <col min="9" max="9" width="10.28125" style="0" bestFit="1" customWidth="1"/>
  </cols>
  <sheetData>
    <row r="2" ht="12.75">
      <c r="A2" t="s">
        <v>0</v>
      </c>
    </row>
    <row r="4" spans="1:10" ht="12.75">
      <c r="A4" t="s">
        <v>54</v>
      </c>
      <c r="B4">
        <v>5</v>
      </c>
      <c r="C4" s="1" t="s">
        <v>55</v>
      </c>
      <c r="D4" s="1" t="s">
        <v>21</v>
      </c>
      <c r="G4" t="s">
        <v>54</v>
      </c>
      <c r="H4">
        <v>5</v>
      </c>
      <c r="I4" s="1" t="s">
        <v>55</v>
      </c>
      <c r="J4" t="s">
        <v>56</v>
      </c>
    </row>
    <row r="5" spans="1:8" ht="12.75">
      <c r="A5" t="s">
        <v>1</v>
      </c>
      <c r="B5">
        <v>7800576</v>
      </c>
      <c r="G5" t="s">
        <v>1</v>
      </c>
      <c r="H5">
        <v>7800606</v>
      </c>
    </row>
    <row r="8" spans="1:9" ht="12.75">
      <c r="A8" t="s">
        <v>44</v>
      </c>
      <c r="C8">
        <f>'Rolled Beams'!J25</f>
        <v>17176.5</v>
      </c>
      <c r="G8" t="s">
        <v>44</v>
      </c>
      <c r="I8">
        <f>'Rolled Beams'!V25</f>
        <v>17863.559999999998</v>
      </c>
    </row>
    <row r="9" ht="13.5" thickBot="1"/>
    <row r="10" spans="1:9" ht="13.5" thickBot="1">
      <c r="A10" t="s">
        <v>45</v>
      </c>
      <c r="C10" s="11">
        <f>SUM(C7:C9)</f>
        <v>17176.5</v>
      </c>
      <c r="G10" t="s">
        <v>45</v>
      </c>
      <c r="I10" s="11">
        <f>I8</f>
        <v>17863.559999999998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B1">
      <selection activeCell="K21" sqref="K21"/>
    </sheetView>
  </sheetViews>
  <sheetFormatPr defaultColWidth="9.140625" defaultRowHeight="12.75"/>
  <sheetData>
    <row r="2" ht="12.75">
      <c r="A2" t="s">
        <v>43</v>
      </c>
    </row>
    <row r="3" ht="12.75">
      <c r="A3" t="s">
        <v>47</v>
      </c>
    </row>
    <row r="5" ht="12.75">
      <c r="L5" t="s">
        <v>22</v>
      </c>
    </row>
    <row r="6" spans="1:13" ht="12.75">
      <c r="A6" t="s">
        <v>23</v>
      </c>
      <c r="C6" t="s">
        <v>24</v>
      </c>
      <c r="E6" t="s">
        <v>25</v>
      </c>
      <c r="G6" t="s">
        <v>26</v>
      </c>
      <c r="J6" t="s">
        <v>2</v>
      </c>
      <c r="L6" t="s">
        <v>27</v>
      </c>
      <c r="M6" t="s">
        <v>4</v>
      </c>
    </row>
    <row r="7" spans="2:13" ht="12.75">
      <c r="B7" t="s">
        <v>2</v>
      </c>
      <c r="C7" t="s">
        <v>28</v>
      </c>
      <c r="D7" t="s">
        <v>29</v>
      </c>
      <c r="E7" t="s">
        <v>28</v>
      </c>
      <c r="F7" t="s">
        <v>29</v>
      </c>
      <c r="G7" t="s">
        <v>30</v>
      </c>
      <c r="H7" t="s">
        <v>29</v>
      </c>
      <c r="J7" t="s">
        <v>31</v>
      </c>
      <c r="L7" t="s">
        <v>32</v>
      </c>
      <c r="M7" t="s">
        <v>5</v>
      </c>
    </row>
    <row r="8" spans="1:13" ht="12.75">
      <c r="A8" s="7" t="s">
        <v>46</v>
      </c>
      <c r="B8" t="s">
        <v>33</v>
      </c>
      <c r="C8">
        <v>12</v>
      </c>
      <c r="D8">
        <v>1</v>
      </c>
      <c r="E8">
        <v>12</v>
      </c>
      <c r="F8">
        <v>1</v>
      </c>
      <c r="G8">
        <v>33.5</v>
      </c>
      <c r="H8" s="8">
        <v>0.375</v>
      </c>
      <c r="J8">
        <v>4</v>
      </c>
      <c r="L8">
        <f>+C8-2*H8+2*G8+2*E8+D8+F8</f>
        <v>104.25</v>
      </c>
      <c r="M8">
        <f>+L8/12*J8</f>
        <v>34.75</v>
      </c>
    </row>
    <row r="9" spans="2:13" ht="12.75">
      <c r="B9" t="s">
        <v>34</v>
      </c>
      <c r="C9">
        <v>12</v>
      </c>
      <c r="D9">
        <v>1</v>
      </c>
      <c r="E9">
        <v>12</v>
      </c>
      <c r="F9">
        <v>1</v>
      </c>
      <c r="G9">
        <f>+(33.5+60)/2</f>
        <v>46.75</v>
      </c>
      <c r="H9" s="8">
        <v>0.375</v>
      </c>
      <c r="J9">
        <v>8</v>
      </c>
      <c r="L9">
        <f aca="true" t="shared" si="0" ref="L9:L20">+C9-2*H9+2*G9+2*E9+D9+F9</f>
        <v>130.75</v>
      </c>
      <c r="M9">
        <f aca="true" t="shared" si="1" ref="M9:M20">+L9/12*J9</f>
        <v>87.16666666666667</v>
      </c>
    </row>
    <row r="10" spans="2:13" ht="12.75">
      <c r="B10" t="s">
        <v>35</v>
      </c>
      <c r="C10">
        <v>12</v>
      </c>
      <c r="D10">
        <v>1</v>
      </c>
      <c r="E10">
        <v>12</v>
      </c>
      <c r="F10">
        <v>1</v>
      </c>
      <c r="G10">
        <v>60</v>
      </c>
      <c r="H10" s="8">
        <v>0.375</v>
      </c>
      <c r="J10">
        <f>19.77-12</f>
        <v>7.77</v>
      </c>
      <c r="L10">
        <f t="shared" si="0"/>
        <v>157.25</v>
      </c>
      <c r="M10">
        <f t="shared" si="1"/>
        <v>101.819375</v>
      </c>
    </row>
    <row r="11" spans="2:13" ht="12.75">
      <c r="B11" t="s">
        <v>36</v>
      </c>
      <c r="C11">
        <v>18</v>
      </c>
      <c r="D11">
        <v>1</v>
      </c>
      <c r="E11">
        <v>18</v>
      </c>
      <c r="F11">
        <v>1</v>
      </c>
      <c r="G11">
        <v>60</v>
      </c>
      <c r="H11" s="8">
        <v>0.375</v>
      </c>
      <c r="J11">
        <v>13</v>
      </c>
      <c r="L11">
        <f t="shared" si="0"/>
        <v>175.25</v>
      </c>
      <c r="M11">
        <f t="shared" si="1"/>
        <v>189.85416666666666</v>
      </c>
    </row>
    <row r="12" spans="2:13" ht="12.75">
      <c r="B12" t="s">
        <v>37</v>
      </c>
      <c r="C12">
        <v>18</v>
      </c>
      <c r="D12">
        <v>1.5</v>
      </c>
      <c r="E12">
        <v>18</v>
      </c>
      <c r="F12">
        <v>1.5</v>
      </c>
      <c r="G12">
        <v>60</v>
      </c>
      <c r="H12" s="8">
        <v>0.375</v>
      </c>
      <c r="J12">
        <v>9</v>
      </c>
      <c r="L12">
        <f t="shared" si="0"/>
        <v>176.25</v>
      </c>
      <c r="M12">
        <f t="shared" si="1"/>
        <v>132.1875</v>
      </c>
    </row>
    <row r="13" spans="2:13" ht="12.75">
      <c r="B13" t="s">
        <v>38</v>
      </c>
      <c r="C13">
        <v>18</v>
      </c>
      <c r="D13">
        <v>2</v>
      </c>
      <c r="E13">
        <v>18</v>
      </c>
      <c r="F13">
        <v>2</v>
      </c>
      <c r="G13">
        <v>60</v>
      </c>
      <c r="H13" s="8">
        <v>0.375</v>
      </c>
      <c r="J13">
        <v>10.5</v>
      </c>
      <c r="L13">
        <f t="shared" si="0"/>
        <v>177.25</v>
      </c>
      <c r="M13">
        <f t="shared" si="1"/>
        <v>155.09375</v>
      </c>
    </row>
    <row r="14" spans="2:13" ht="12.75">
      <c r="B14" t="s">
        <v>39</v>
      </c>
      <c r="C14">
        <v>18</v>
      </c>
      <c r="D14">
        <v>2.5</v>
      </c>
      <c r="E14">
        <v>18</v>
      </c>
      <c r="F14">
        <v>2.5</v>
      </c>
      <c r="G14">
        <v>60</v>
      </c>
      <c r="H14" s="8">
        <v>0.375</v>
      </c>
      <c r="J14">
        <v>48.64</v>
      </c>
      <c r="L14">
        <f t="shared" si="0"/>
        <v>178.25</v>
      </c>
      <c r="M14">
        <f t="shared" si="1"/>
        <v>722.5066666666667</v>
      </c>
    </row>
    <row r="15" spans="2:13" ht="12.75">
      <c r="B15" t="s">
        <v>49</v>
      </c>
      <c r="C15">
        <v>18</v>
      </c>
      <c r="D15">
        <v>2</v>
      </c>
      <c r="E15">
        <v>18</v>
      </c>
      <c r="F15">
        <v>2</v>
      </c>
      <c r="G15">
        <v>60</v>
      </c>
      <c r="H15" s="8">
        <v>0.375</v>
      </c>
      <c r="J15">
        <v>10.5</v>
      </c>
      <c r="L15">
        <f t="shared" si="0"/>
        <v>177.25</v>
      </c>
      <c r="M15">
        <f t="shared" si="1"/>
        <v>155.09375</v>
      </c>
    </row>
    <row r="16" spans="2:13" ht="12.75">
      <c r="B16" t="s">
        <v>50</v>
      </c>
      <c r="C16">
        <v>18</v>
      </c>
      <c r="D16">
        <v>1.5</v>
      </c>
      <c r="E16">
        <v>18</v>
      </c>
      <c r="F16">
        <v>1.5</v>
      </c>
      <c r="G16">
        <v>60</v>
      </c>
      <c r="H16" s="8">
        <v>0.375</v>
      </c>
      <c r="J16">
        <v>9</v>
      </c>
      <c r="L16">
        <f t="shared" si="0"/>
        <v>176.25</v>
      </c>
      <c r="M16">
        <f t="shared" si="1"/>
        <v>132.1875</v>
      </c>
    </row>
    <row r="17" spans="2:13" ht="12.75">
      <c r="B17" t="s">
        <v>51</v>
      </c>
      <c r="C17">
        <v>18</v>
      </c>
      <c r="D17">
        <v>1</v>
      </c>
      <c r="E17">
        <v>18</v>
      </c>
      <c r="F17">
        <v>1</v>
      </c>
      <c r="G17">
        <v>60</v>
      </c>
      <c r="H17" s="8">
        <v>0.375</v>
      </c>
      <c r="J17">
        <v>13</v>
      </c>
      <c r="L17">
        <f t="shared" si="0"/>
        <v>175.25</v>
      </c>
      <c r="M17">
        <f t="shared" si="1"/>
        <v>189.85416666666666</v>
      </c>
    </row>
    <row r="18" spans="2:13" ht="12.75">
      <c r="B18" t="s">
        <v>52</v>
      </c>
      <c r="C18">
        <v>12</v>
      </c>
      <c r="D18">
        <v>1</v>
      </c>
      <c r="E18">
        <v>12</v>
      </c>
      <c r="F18">
        <v>1</v>
      </c>
      <c r="G18">
        <v>60</v>
      </c>
      <c r="H18" s="8">
        <v>0.375</v>
      </c>
      <c r="J18">
        <f>19.77-12</f>
        <v>7.77</v>
      </c>
      <c r="L18">
        <f t="shared" si="0"/>
        <v>157.25</v>
      </c>
      <c r="M18">
        <f t="shared" si="1"/>
        <v>101.819375</v>
      </c>
    </row>
    <row r="19" spans="2:13" ht="12.75">
      <c r="B19" t="s">
        <v>21</v>
      </c>
      <c r="C19">
        <v>12</v>
      </c>
      <c r="D19">
        <v>1</v>
      </c>
      <c r="E19">
        <v>12</v>
      </c>
      <c r="F19">
        <v>1</v>
      </c>
      <c r="G19">
        <f>+(33.5+60)/2</f>
        <v>46.75</v>
      </c>
      <c r="H19" s="8">
        <v>0.375</v>
      </c>
      <c r="J19">
        <v>8</v>
      </c>
      <c r="L19">
        <f t="shared" si="0"/>
        <v>130.75</v>
      </c>
      <c r="M19">
        <f t="shared" si="1"/>
        <v>87.16666666666667</v>
      </c>
    </row>
    <row r="20" spans="2:13" ht="12.75">
      <c r="B20" t="s">
        <v>53</v>
      </c>
      <c r="C20">
        <v>12</v>
      </c>
      <c r="D20">
        <v>1</v>
      </c>
      <c r="E20">
        <v>12</v>
      </c>
      <c r="F20">
        <v>1</v>
      </c>
      <c r="G20">
        <v>33.5</v>
      </c>
      <c r="H20" s="8">
        <v>0.375</v>
      </c>
      <c r="J20">
        <v>4</v>
      </c>
      <c r="L20">
        <f t="shared" si="0"/>
        <v>104.25</v>
      </c>
      <c r="M20">
        <f t="shared" si="1"/>
        <v>34.75</v>
      </c>
    </row>
    <row r="26" spans="10:14" ht="12.75">
      <c r="J26">
        <f>SUM(J8:J25)</f>
        <v>153.18</v>
      </c>
      <c r="M26">
        <f>SUM(M8:M25)</f>
        <v>2124.2495833333332</v>
      </c>
      <c r="N26" t="s">
        <v>40</v>
      </c>
    </row>
    <row r="28" spans="13:14" ht="12.75">
      <c r="M28">
        <f>+M26*8</f>
        <v>16993.996666666666</v>
      </c>
      <c r="N28" t="s">
        <v>48</v>
      </c>
    </row>
    <row r="29" spans="13:14" ht="12.75">
      <c r="M29">
        <f>+M28*0.15</f>
        <v>2549.0995</v>
      </c>
      <c r="N29" t="s">
        <v>41</v>
      </c>
    </row>
    <row r="30" ht="13.5" thickBot="1"/>
    <row r="31" spans="12:14" ht="13.5" thickBot="1">
      <c r="L31" t="s">
        <v>42</v>
      </c>
      <c r="M31" s="9">
        <f>+M28+M29</f>
        <v>19543.096166666666</v>
      </c>
      <c r="N3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5"/>
  <sheetViews>
    <sheetView zoomScalePageLayoutView="0" workbookViewId="0" topLeftCell="M1">
      <selection activeCell="A5" sqref="A5:P6"/>
    </sheetView>
  </sheetViews>
  <sheetFormatPr defaultColWidth="9.140625" defaultRowHeight="12.75"/>
  <cols>
    <col min="3" max="3" width="5.00390625" style="0" bestFit="1" customWidth="1"/>
    <col min="4" max="4" width="3.57421875" style="0" customWidth="1"/>
    <col min="5" max="5" width="5.140625" style="0" customWidth="1"/>
    <col min="6" max="6" width="12.140625" style="0" customWidth="1"/>
    <col min="7" max="7" width="3.57421875" style="0" customWidth="1"/>
    <col min="10" max="11" width="11.00390625" style="0" customWidth="1"/>
  </cols>
  <sheetData>
    <row r="3" ht="12.75">
      <c r="A3" t="s">
        <v>0</v>
      </c>
    </row>
    <row r="5" spans="1:16" ht="12.75">
      <c r="A5" t="s">
        <v>54</v>
      </c>
      <c r="B5">
        <v>5</v>
      </c>
      <c r="C5" s="1" t="s">
        <v>55</v>
      </c>
      <c r="D5" s="1" t="s">
        <v>21</v>
      </c>
      <c r="M5" t="s">
        <v>54</v>
      </c>
      <c r="N5">
        <v>5</v>
      </c>
      <c r="O5" s="1" t="s">
        <v>55</v>
      </c>
      <c r="P5" t="s">
        <v>56</v>
      </c>
    </row>
    <row r="6" spans="1:14" ht="12.75">
      <c r="A6" t="s">
        <v>1</v>
      </c>
      <c r="B6">
        <v>7800576</v>
      </c>
      <c r="M6" t="s">
        <v>1</v>
      </c>
      <c r="N6">
        <v>7800606</v>
      </c>
    </row>
    <row r="9" spans="6:10" ht="12.75">
      <c r="F9" s="2" t="s">
        <v>14</v>
      </c>
      <c r="J9" s="2"/>
    </row>
    <row r="10" spans="1:22" ht="12.75">
      <c r="A10" t="s">
        <v>6</v>
      </c>
      <c r="C10" s="10" t="s">
        <v>8</v>
      </c>
      <c r="D10" s="10"/>
      <c r="E10" s="10"/>
      <c r="F10" s="2" t="s">
        <v>13</v>
      </c>
      <c r="H10" t="s">
        <v>3</v>
      </c>
      <c r="I10" t="s">
        <v>18</v>
      </c>
      <c r="J10" s="2" t="s">
        <v>4</v>
      </c>
      <c r="M10" t="s">
        <v>6</v>
      </c>
      <c r="O10" s="10" t="s">
        <v>8</v>
      </c>
      <c r="P10" s="10"/>
      <c r="Q10" s="10"/>
      <c r="R10" s="2" t="s">
        <v>13</v>
      </c>
      <c r="T10" t="s">
        <v>3</v>
      </c>
      <c r="U10" t="s">
        <v>18</v>
      </c>
      <c r="V10" s="2" t="s">
        <v>4</v>
      </c>
    </row>
    <row r="11" spans="1:22" ht="12.75">
      <c r="A11" t="s">
        <v>7</v>
      </c>
      <c r="B11" t="s">
        <v>2</v>
      </c>
      <c r="C11" t="s">
        <v>9</v>
      </c>
      <c r="E11" s="3" t="s">
        <v>10</v>
      </c>
      <c r="F11" s="2" t="s">
        <v>12</v>
      </c>
      <c r="H11" t="s">
        <v>16</v>
      </c>
      <c r="J11" s="2" t="s">
        <v>5</v>
      </c>
      <c r="M11" t="s">
        <v>7</v>
      </c>
      <c r="N11" t="s">
        <v>2</v>
      </c>
      <c r="O11" t="s">
        <v>9</v>
      </c>
      <c r="Q11" s="3" t="s">
        <v>10</v>
      </c>
      <c r="R11" s="2" t="s">
        <v>12</v>
      </c>
      <c r="T11" t="s">
        <v>16</v>
      </c>
      <c r="V11" s="2" t="s">
        <v>5</v>
      </c>
    </row>
    <row r="12" spans="1:22" ht="12.75">
      <c r="A12">
        <v>1</v>
      </c>
      <c r="C12" t="s">
        <v>11</v>
      </c>
      <c r="D12" s="2" t="s">
        <v>15</v>
      </c>
      <c r="E12">
        <v>260</v>
      </c>
      <c r="F12" s="2">
        <f>IF(C12="W36",VLOOKUP(E12,'Lookup Table'!$B$4:$C$25,2,FALSE),"no value")</f>
        <v>9.9</v>
      </c>
      <c r="H12" s="4">
        <v>225</v>
      </c>
      <c r="I12" s="5">
        <v>5</v>
      </c>
      <c r="J12" s="5">
        <f>+F12*H12*I12</f>
        <v>11137.5</v>
      </c>
      <c r="M12">
        <v>1</v>
      </c>
      <c r="O12" t="s">
        <v>11</v>
      </c>
      <c r="P12" s="2" t="s">
        <v>15</v>
      </c>
      <c r="Q12">
        <v>260</v>
      </c>
      <c r="R12" s="2">
        <f>IF(O12="W36",VLOOKUP(Q12,'Lookup Table'!$B$4:$C$25,2,FALSE),"no value")</f>
        <v>9.9</v>
      </c>
      <c r="T12" s="4">
        <v>234</v>
      </c>
      <c r="U12" s="5">
        <v>5</v>
      </c>
      <c r="V12" s="5">
        <f>+R12*T12*U12</f>
        <v>11583</v>
      </c>
    </row>
    <row r="13" spans="1:22" ht="12.75">
      <c r="A13">
        <v>2</v>
      </c>
      <c r="C13" t="s">
        <v>11</v>
      </c>
      <c r="D13" s="2" t="s">
        <v>15</v>
      </c>
      <c r="E13">
        <v>280</v>
      </c>
      <c r="F13" s="2">
        <f>IF(C13="W36",VLOOKUP(E13,'Lookup Table'!$B$4:$C$25,2,FALSE),"no value")</f>
        <v>9.95</v>
      </c>
      <c r="H13" s="4">
        <v>225</v>
      </c>
      <c r="I13" s="5">
        <v>2</v>
      </c>
      <c r="J13" s="5">
        <f>+F13*H13*I13</f>
        <v>4477.5</v>
      </c>
      <c r="M13">
        <v>2</v>
      </c>
      <c r="O13" t="s">
        <v>11</v>
      </c>
      <c r="P13" s="2" t="s">
        <v>15</v>
      </c>
      <c r="Q13">
        <v>280</v>
      </c>
      <c r="R13" s="2">
        <f>IF(O13="W36",VLOOKUP(Q13,'Lookup Table'!$B$4:$C$25,2,FALSE),"no value")</f>
        <v>9.95</v>
      </c>
      <c r="T13" s="4">
        <v>234</v>
      </c>
      <c r="U13" s="5">
        <v>2</v>
      </c>
      <c r="V13" s="5">
        <f>+R13*T13*U13</f>
        <v>4656.599999999999</v>
      </c>
    </row>
    <row r="14" spans="4:22" ht="12.75">
      <c r="D14" s="2"/>
      <c r="F14" s="2"/>
      <c r="H14" s="4"/>
      <c r="I14" s="5"/>
      <c r="J14" s="5"/>
      <c r="P14" s="2"/>
      <c r="R14" s="2"/>
      <c r="T14" s="4"/>
      <c r="U14" s="5"/>
      <c r="V14" s="5"/>
    </row>
    <row r="15" spans="4:22" ht="12.75">
      <c r="D15" s="2"/>
      <c r="F15" s="2"/>
      <c r="H15" s="4"/>
      <c r="I15" s="5"/>
      <c r="J15" s="5"/>
      <c r="P15" s="2"/>
      <c r="R15" s="2"/>
      <c r="T15" s="4"/>
      <c r="U15" s="5"/>
      <c r="V15" s="5"/>
    </row>
    <row r="16" spans="4:22" ht="12.75">
      <c r="D16" s="2"/>
      <c r="F16" s="2"/>
      <c r="H16" s="4"/>
      <c r="I16" s="5"/>
      <c r="J16" s="5"/>
      <c r="P16" s="2"/>
      <c r="R16" s="2"/>
      <c r="T16" s="4"/>
      <c r="U16" s="5"/>
      <c r="V16" s="5"/>
    </row>
    <row r="17" spans="4:22" ht="12.75">
      <c r="D17" s="2"/>
      <c r="F17" s="2"/>
      <c r="H17" s="4"/>
      <c r="I17" s="5"/>
      <c r="J17" s="5"/>
      <c r="P17" s="2"/>
      <c r="R17" s="2"/>
      <c r="T17" s="4"/>
      <c r="U17" s="5"/>
      <c r="V17" s="5"/>
    </row>
    <row r="18" spans="4:22" ht="12.75">
      <c r="D18" s="2"/>
      <c r="F18" s="2"/>
      <c r="H18" s="4"/>
      <c r="I18" s="5"/>
      <c r="J18" s="5"/>
      <c r="P18" s="2"/>
      <c r="R18" s="2"/>
      <c r="T18" s="4"/>
      <c r="U18" s="5"/>
      <c r="V18" s="5"/>
    </row>
    <row r="19" spans="4:22" ht="12.75">
      <c r="D19" s="2"/>
      <c r="F19" s="2"/>
      <c r="H19" s="4"/>
      <c r="I19" s="5"/>
      <c r="J19" s="5"/>
      <c r="P19" s="2"/>
      <c r="R19" s="2"/>
      <c r="T19" s="4"/>
      <c r="U19" s="5"/>
      <c r="V19" s="5"/>
    </row>
    <row r="20" spans="4:22" ht="12.75">
      <c r="D20" s="2"/>
      <c r="F20" s="2"/>
      <c r="I20" s="5"/>
      <c r="J20" s="5"/>
      <c r="P20" s="2"/>
      <c r="R20" s="2"/>
      <c r="U20" s="5"/>
      <c r="V20" s="5"/>
    </row>
    <row r="21" spans="6:18" ht="12.75">
      <c r="F21" s="2"/>
      <c r="R21" s="2"/>
    </row>
    <row r="22" spans="6:22" ht="12.75">
      <c r="F22" s="2"/>
      <c r="J22" s="5">
        <f>SUM(J12:J21)</f>
        <v>15615</v>
      </c>
      <c r="R22" s="2"/>
      <c r="V22" s="5">
        <f>SUM(V12:V21)</f>
        <v>16239.599999999999</v>
      </c>
    </row>
    <row r="23" spans="10:23" ht="12.75">
      <c r="J23" s="5">
        <f>+J22*0.1</f>
        <v>1561.5</v>
      </c>
      <c r="K23" t="s">
        <v>17</v>
      </c>
      <c r="V23" s="5">
        <f>+V22*0.1</f>
        <v>1623.96</v>
      </c>
      <c r="W23" t="s">
        <v>17</v>
      </c>
    </row>
    <row r="25" spans="9:23" ht="12.75">
      <c r="I25" s="3" t="s">
        <v>19</v>
      </c>
      <c r="J25" s="6">
        <f>+J22+J23</f>
        <v>17176.5</v>
      </c>
      <c r="K25" t="s">
        <v>20</v>
      </c>
      <c r="U25" s="3" t="s">
        <v>19</v>
      </c>
      <c r="V25" s="6">
        <f>+V22+V23</f>
        <v>17863.559999999998</v>
      </c>
      <c r="W25" t="s">
        <v>20</v>
      </c>
    </row>
  </sheetData>
  <sheetProtection/>
  <mergeCells count="2">
    <mergeCell ref="C10:E10"/>
    <mergeCell ref="O10:Q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C26" sqref="C26"/>
    </sheetView>
  </sheetViews>
  <sheetFormatPr defaultColWidth="9.140625" defaultRowHeight="12.75"/>
  <sheetData>
    <row r="4" spans="1:3" ht="12.75">
      <c r="A4" t="s">
        <v>11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2020-09-03T17:54:15Z</dcterms:modified>
  <cp:category/>
  <cp:version/>
  <cp:contentType/>
  <cp:contentStatus/>
</cp:coreProperties>
</file>