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jacobsengineering-my.sharepoint.com/personal/asad_nawaz_jacobs_com/Documents/Desktop/Work/Projects/FRA-071-1910 I-71 HSR/Superstructure Replacement &amp; Full Replacement/Cleveland Avenue (FRA-71-19.36)/Existing/"/>
    </mc:Choice>
  </mc:AlternateContent>
  <xr:revisionPtr revIDLastSave="1549" documentId="13_ncr:1_{F674D12C-E3C0-4469-BF47-555ABF2CE0E3}" xr6:coauthVersionLast="47" xr6:coauthVersionMax="47" xr10:uidLastSave="{1E7E4E88-78AB-440D-985C-AA0FDA07C5E0}"/>
  <bookViews>
    <workbookView xWindow="-57720" yWindow="-120" windowWidth="29040" windowHeight="15840" tabRatio="754" activeTab="7" xr2:uid="{00000000-000D-0000-FFFF-FFFF00000000}"/>
  </bookViews>
  <sheets>
    <sheet name="SPAN" sheetId="1" r:id="rId1"/>
    <sheet name="DL" sheetId="3" r:id="rId2"/>
    <sheet name="HAUNCH" sheetId="22" r:id="rId3"/>
    <sheet name="END DIA" sheetId="38" r:id="rId4"/>
    <sheet name="INT DIA" sheetId="41" r:id="rId5"/>
    <sheet name="END DIA + INT DIA LOADS" sheetId="37" r:id="rId6"/>
    <sheet name="STIFFENERS" sheetId="40" r:id="rId7"/>
    <sheet name="LOADS SUMMARY (MDX)" sheetId="43" r:id="rId8"/>
    <sheet name="FLANGE TRANSITION + WEB (ignore" sheetId="42" r:id="rId9"/>
  </sheets>
  <definedNames>
    <definedName name="_xlnm.Print_Area" localSheetId="1">DL!$A$1:$Q$138</definedName>
    <definedName name="_xlnm.Print_Area" localSheetId="2">HAUNCH!$A$1:$J$60</definedName>
    <definedName name="_xlnm.Print_Area" localSheetId="0">SPAN!$A$1:$G$29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1" i="43" l="1"/>
  <c r="K9" i="43"/>
  <c r="K7" i="43"/>
  <c r="F96" i="3"/>
  <c r="F100" i="3"/>
  <c r="F102" i="3" s="1"/>
  <c r="F61" i="3"/>
  <c r="G20" i="37" l="1"/>
  <c r="I24" i="42"/>
  <c r="I11" i="42"/>
  <c r="I19" i="42"/>
  <c r="I20" i="42" s="1"/>
  <c r="I22" i="42" s="1"/>
  <c r="I23" i="42" s="1"/>
  <c r="I18" i="42"/>
  <c r="I17" i="42"/>
  <c r="I10" i="42"/>
  <c r="I9" i="42"/>
  <c r="I39" i="40"/>
  <c r="I40" i="40"/>
  <c r="I41" i="40"/>
  <c r="I38" i="40"/>
  <c r="E41" i="40"/>
  <c r="E40" i="40"/>
  <c r="E39" i="40"/>
  <c r="E38" i="40"/>
  <c r="H34" i="40"/>
  <c r="H25" i="40"/>
  <c r="H18" i="40"/>
  <c r="H11" i="40"/>
  <c r="K38" i="40"/>
  <c r="F21" i="37"/>
  <c r="F22" i="37"/>
  <c r="F23" i="37"/>
  <c r="F24" i="37"/>
  <c r="F20" i="37"/>
  <c r="D24" i="37"/>
  <c r="D23" i="37"/>
  <c r="D22" i="37"/>
  <c r="D21" i="37"/>
  <c r="D20" i="37"/>
  <c r="H86" i="41"/>
  <c r="H85" i="41"/>
  <c r="H87" i="41" s="1"/>
  <c r="H89" i="41" s="1"/>
  <c r="H90" i="41" s="1"/>
  <c r="H93" i="41" s="1"/>
  <c r="H82" i="41"/>
  <c r="H80" i="41"/>
  <c r="H81" i="41" s="1"/>
  <c r="H83" i="41" s="1"/>
  <c r="H66" i="41"/>
  <c r="H65" i="41"/>
  <c r="H67" i="41" s="1"/>
  <c r="H69" i="41" s="1"/>
  <c r="H70" i="41" s="1"/>
  <c r="H73" i="41" s="1"/>
  <c r="H98" i="41" s="1"/>
  <c r="H104" i="41" s="1"/>
  <c r="H62" i="41"/>
  <c r="H63" i="41" s="1"/>
  <c r="H61" i="41"/>
  <c r="H60" i="41"/>
  <c r="I25" i="41"/>
  <c r="H110" i="41" s="1"/>
  <c r="I23" i="41"/>
  <c r="I42" i="40" l="1"/>
  <c r="I44" i="40" s="1"/>
  <c r="F25" i="37"/>
  <c r="F28" i="37" s="1"/>
  <c r="H99" i="41"/>
  <c r="E95" i="41"/>
  <c r="H105" i="41" l="1"/>
  <c r="H100" i="41"/>
  <c r="H106" i="41" s="1"/>
  <c r="H34" i="38" l="1"/>
  <c r="H28" i="38"/>
  <c r="H26" i="38"/>
  <c r="H24" i="38"/>
  <c r="H23" i="38"/>
  <c r="H17" i="38"/>
  <c r="D23" i="22"/>
  <c r="D21" i="22"/>
  <c r="D20" i="22"/>
  <c r="D19" i="22"/>
  <c r="D18" i="22"/>
  <c r="D17" i="22"/>
  <c r="D11" i="22"/>
  <c r="F92" i="3"/>
  <c r="F90" i="3"/>
  <c r="F88" i="3"/>
  <c r="F77" i="3"/>
  <c r="F75" i="3"/>
  <c r="F73" i="3"/>
  <c r="F71" i="3"/>
  <c r="F69" i="3"/>
  <c r="F59" i="3" l="1"/>
  <c r="H32" i="40" l="1"/>
  <c r="H33" i="40" s="1"/>
  <c r="H31" i="40"/>
  <c r="H24" i="40"/>
  <c r="H23" i="40"/>
  <c r="H22" i="40"/>
  <c r="H16" i="40"/>
  <c r="H17" i="40" s="1"/>
  <c r="H9" i="40"/>
  <c r="H10" i="40" s="1"/>
  <c r="H8" i="40"/>
  <c r="H8" i="38"/>
  <c r="H9" i="38" s="1"/>
  <c r="H32" i="38" s="1"/>
  <c r="H27" i="38"/>
  <c r="H25" i="38"/>
  <c r="H18" i="38"/>
  <c r="H19" i="38" s="1"/>
  <c r="H12" i="38"/>
  <c r="H33" i="38" s="1"/>
  <c r="H7" i="38"/>
  <c r="D7" i="22"/>
  <c r="D8" i="22" s="1"/>
  <c r="D9" i="22" s="1"/>
  <c r="D12" i="22" s="1"/>
  <c r="H10" i="38" l="1"/>
  <c r="H11" i="38" l="1"/>
  <c r="H13" i="38" s="1"/>
  <c r="H39" i="38" s="1"/>
  <c r="H41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tc={C3D88E84-6BD4-487F-9EDD-F2ACC045F1E6}</author>
  </authors>
  <commentList>
    <comment ref="I8" authorId="0" shapeId="0" xr:uid="{C3D88E84-6BD4-487F-9EDD-F2ACC045F1E6}">
      <text>
        <t>[Threaded comment]
Your version of Excel allows you to read this threaded comment; however, any edits to it will get removed if the file is opened in a newer version of Excel. Learn more: https://go.microsoft.com/fwlink/?linkid=870924
Comment:
    Only the haunch directly above the top flange.</t>
      </text>
    </comment>
  </commentList>
</comments>
</file>

<file path=xl/sharedStrings.xml><?xml version="1.0" encoding="utf-8"?>
<sst xmlns="http://schemas.openxmlformats.org/spreadsheetml/2006/main" count="499" uniqueCount="208">
  <si>
    <t>Subject</t>
  </si>
  <si>
    <t>Project</t>
  </si>
  <si>
    <t>Sheet #</t>
  </si>
  <si>
    <t>of</t>
  </si>
  <si>
    <t>Author</t>
  </si>
  <si>
    <t>Date</t>
  </si>
  <si>
    <t>Checker</t>
  </si>
  <si>
    <t>DESIGN STANDARDS</t>
  </si>
  <si>
    <t>PURPOSE</t>
  </si>
  <si>
    <t>DATA</t>
  </si>
  <si>
    <t>(FT)</t>
  </si>
  <si>
    <t>CONCRETE WEIGHT =</t>
  </si>
  <si>
    <t>K/CFT</t>
  </si>
  <si>
    <t>Asad</t>
  </si>
  <si>
    <t>=</t>
  </si>
  <si>
    <t>ft</t>
  </si>
  <si>
    <t>SPAN INFORMATION</t>
  </si>
  <si>
    <t>LOC</t>
  </si>
  <si>
    <t>k/ft</t>
  </si>
  <si>
    <t>Line Girder Analysis</t>
  </si>
  <si>
    <t>AASHTO LRFD Bridge Design Specifications</t>
  </si>
  <si>
    <t>CALCULATE DEAD LOAD INPUTS FOR MDX</t>
  </si>
  <si>
    <t>in</t>
  </si>
  <si>
    <t>K/FT</t>
  </si>
  <si>
    <t>INCHES</t>
  </si>
  <si>
    <t>FT</t>
  </si>
  <si>
    <r>
      <t>FT</t>
    </r>
    <r>
      <rPr>
        <vertAlign val="superscript"/>
        <sz val="10"/>
        <color theme="1"/>
        <rFont val="Consolas"/>
        <family val="3"/>
      </rPr>
      <t>2</t>
    </r>
  </si>
  <si>
    <t>FBW</t>
  </si>
  <si>
    <t>DECK THICKNESS=</t>
  </si>
  <si>
    <t>TOP DECK TO BOTTOM OF TOP FLANGE=</t>
  </si>
  <si>
    <t>FLANGE THICKNESS MIN=</t>
  </si>
  <si>
    <t>TOP DECK TO TOP OF TOP FLANGE=</t>
  </si>
  <si>
    <t>FLANGE EMBED THICK=</t>
  </si>
  <si>
    <t>TRIANGULAR SIDE HAUNCH HEIGHT</t>
  </si>
  <si>
    <t>TRIANGULAR SIDE HAUNCH WIDTH=</t>
  </si>
  <si>
    <t>Given</t>
  </si>
  <si>
    <t>SQ IN</t>
  </si>
  <si>
    <t>HAUNCH LOAD PER LINEAR FT=</t>
  </si>
  <si>
    <t xml:space="preserve">Intermediate Diphragm </t>
  </si>
  <si>
    <t>kip</t>
  </si>
  <si>
    <t>(AISC)</t>
  </si>
  <si>
    <t>Diagonal Members (Ls 4x4x5/16)</t>
  </si>
  <si>
    <t>End CF</t>
  </si>
  <si>
    <t>Vertical Length</t>
  </si>
  <si>
    <t>Girder web + Top flange</t>
  </si>
  <si>
    <t>Horizontal Length of member</t>
  </si>
  <si>
    <t>Resultant Length of member</t>
  </si>
  <si>
    <t>Bottom Member (Ls 4x4x5/16)</t>
  </si>
  <si>
    <t>Length of member</t>
  </si>
  <si>
    <t>Top Member (Ls 6x4x5/8)&amp; (Ls 8x6x7/8)</t>
  </si>
  <si>
    <t>Length of members</t>
  </si>
  <si>
    <t>Weight of member per ft</t>
  </si>
  <si>
    <t>Total weight of member</t>
  </si>
  <si>
    <t>Weight of Ls 6x4x5/8 per ft</t>
  </si>
  <si>
    <t>Weight of Ls 8x6x7/8 per ft</t>
  </si>
  <si>
    <t>Vertical Member (Ls 4x4x5/16)</t>
  </si>
  <si>
    <t>Vertical Length of member</t>
  </si>
  <si>
    <t>Total Wt of End CF</t>
  </si>
  <si>
    <t>Weight of Ls 6x4x5/8</t>
  </si>
  <si>
    <t>Weight of Ls 8x6x7/8</t>
  </si>
  <si>
    <t>Add 15% contigency for connections</t>
  </si>
  <si>
    <t>The crossframes diagonal members length vary across the length of the girder due to parabolic haunch.</t>
  </si>
  <si>
    <t>Note:</t>
  </si>
  <si>
    <t>These bottom chords (L 5x5x5/16) shall not be considered as bracing. However, the loads</t>
  </si>
  <si>
    <t>Wt of L 5x5x5/16 member per ft</t>
  </si>
  <si>
    <t>Wt. of half member</t>
  </si>
  <si>
    <t xml:space="preserve">Note:   </t>
  </si>
  <si>
    <t>The bracing 10 &amp; 11 include an additional bottom chord L 5x5x5/16.</t>
  </si>
  <si>
    <t>Diagonals (L3x3x5/16)</t>
  </si>
  <si>
    <t>Horizontal length</t>
  </si>
  <si>
    <t xml:space="preserve">Resultant Length </t>
  </si>
  <si>
    <t>Bottom (L 5x5x5/16)</t>
  </si>
  <si>
    <t>Length</t>
  </si>
  <si>
    <t>Wt. per ft</t>
  </si>
  <si>
    <t>Wt. total (2 diagonals)</t>
  </si>
  <si>
    <t>Wt. total (1 bottom member)</t>
  </si>
  <si>
    <t>Total Wt. of Left Bay CF</t>
  </si>
  <si>
    <t>Half Wt. of Left Bay CF</t>
  </si>
  <si>
    <t>The CF Loads will be compared b/w typical section (50" web) and the maximum depth section (67.5")</t>
  </si>
  <si>
    <t>(Consider Beam Spacing)</t>
  </si>
  <si>
    <t>Left Bay Loads (Typical Section, 50" Web)</t>
  </si>
  <si>
    <t>Case 1</t>
  </si>
  <si>
    <t>Case 2</t>
  </si>
  <si>
    <t>Left Bay Loads (67.5" Web)</t>
  </si>
  <si>
    <t>Bottom (L5x5x5/16)</t>
  </si>
  <si>
    <t xml:space="preserve">The difference between case 1 and 2 is </t>
  </si>
  <si>
    <t>kip. For span with parabolic haunch, the average of two will be considerd for simplicity.</t>
  </si>
  <si>
    <t>Average</t>
  </si>
  <si>
    <t>STIFFENERS</t>
  </si>
  <si>
    <t xml:space="preserve">BRG Stiffener over Abut. </t>
  </si>
  <si>
    <t>Width</t>
  </si>
  <si>
    <t>Depth</t>
  </si>
  <si>
    <t>Thickness</t>
  </si>
  <si>
    <r>
      <t>in</t>
    </r>
    <r>
      <rPr>
        <vertAlign val="superscript"/>
        <sz val="11"/>
        <color theme="1"/>
        <rFont val="Calibri"/>
        <family val="2"/>
        <scheme val="minor"/>
      </rPr>
      <t>3</t>
    </r>
  </si>
  <si>
    <t>Wt. (both sides)</t>
  </si>
  <si>
    <t>Volume</t>
  </si>
  <si>
    <t>BRG Stiffener over Pier</t>
  </si>
  <si>
    <t xml:space="preserve">Including 15% contigency </t>
  </si>
  <si>
    <t>Intermediate transverse stiffners (typical 50" web)</t>
  </si>
  <si>
    <t>Intermediate transverse stiffners (For the parabolic haunch section)</t>
  </si>
  <si>
    <t>Average of typical (50 inches) and maximum web depth (67.5") is considered for this section</t>
  </si>
  <si>
    <t>IN</t>
  </si>
  <si>
    <t>EXT GIRDER</t>
  </si>
  <si>
    <t>Exterior Girder Loads (MDX)</t>
  </si>
  <si>
    <t>FRA-3-19.36</t>
  </si>
  <si>
    <t xml:space="preserve">Assume 0.150 k/ft weight for conduit conservatively. Split half load to the exterior girder. </t>
  </si>
  <si>
    <t>SIDEWALK + PARAPET</t>
  </si>
  <si>
    <t>Area of sidewalk and parapet =</t>
  </si>
  <si>
    <t>(CAD Flood)</t>
  </si>
  <si>
    <t>Concrete Density =</t>
  </si>
  <si>
    <r>
      <t>K/FT</t>
    </r>
    <r>
      <rPr>
        <vertAlign val="superscript"/>
        <sz val="10"/>
        <color theme="1"/>
        <rFont val="Consolas"/>
        <family val="3"/>
      </rPr>
      <t>3</t>
    </r>
  </si>
  <si>
    <t>Load per ft=</t>
  </si>
  <si>
    <t>RAILING</t>
  </si>
  <si>
    <t>Area of post (non-hollow area) =</t>
  </si>
  <si>
    <t>Thickness of post =</t>
  </si>
  <si>
    <t>Volume of post =</t>
  </si>
  <si>
    <t>STD DWG</t>
  </si>
  <si>
    <r>
      <t>FT</t>
    </r>
    <r>
      <rPr>
        <vertAlign val="superscript"/>
        <sz val="10"/>
        <color theme="1"/>
        <rFont val="Consolas"/>
        <family val="3"/>
      </rPr>
      <t>3</t>
    </r>
  </si>
  <si>
    <t>Wt of post =</t>
  </si>
  <si>
    <t>K</t>
  </si>
  <si>
    <t>Spacing b/w posts =</t>
  </si>
  <si>
    <t>Post Wt. per FT =</t>
  </si>
  <si>
    <t>Railing</t>
  </si>
  <si>
    <t>4" OD x 3/16" wall Wt. per FT=</t>
  </si>
  <si>
    <t>3.5" OD x 3/16" wall Wt. per FT=</t>
  </si>
  <si>
    <t>Total wight (Railing + Posts)=</t>
  </si>
  <si>
    <t>Weight (Railing + Posts + Vandal)=</t>
  </si>
  <si>
    <t>Add 15% contigency</t>
  </si>
  <si>
    <t>Assume 50 pounds per ft for vandal fence conservatively</t>
  </si>
  <si>
    <t>Total weight (with 15% contigency)=</t>
  </si>
  <si>
    <t>HAUNCH AREA ONE SIDE=</t>
  </si>
  <si>
    <t>OVERHANG WIDTH=</t>
  </si>
  <si>
    <t>OVERHANG HAUNCH WIDTH=</t>
  </si>
  <si>
    <t>OVERHANG HAUNCH DEPTH=</t>
  </si>
  <si>
    <t>DECK END DEPTH=</t>
  </si>
  <si>
    <t>OVERHANG HAUNCH AREA=</t>
  </si>
  <si>
    <t>OVERHANG HAUNCH LOAD=</t>
  </si>
  <si>
    <t>TOTAL HAUNCH LOAD=</t>
  </si>
  <si>
    <t>Length for 2 diagonal members</t>
  </si>
  <si>
    <t>Add 25% for post sides =</t>
  </si>
  <si>
    <t>(Approx.)</t>
  </si>
  <si>
    <t>Length of member (L6x4x5/8)</t>
  </si>
  <si>
    <t>Length of member (L8x6x7/8)</t>
  </si>
  <si>
    <t>Consider 3/16" slope per ft</t>
  </si>
  <si>
    <t>Half weight of member</t>
  </si>
  <si>
    <t>Total CF Load on the Exterior girder for case 1 (Typical)</t>
  </si>
  <si>
    <t>(Half left bay)</t>
  </si>
  <si>
    <t>((67.5"-50"=17.5") added to 42.5" from typical section)</t>
  </si>
  <si>
    <t xml:space="preserve">Total CF Load on the Exterior girder for case 2 </t>
  </si>
  <si>
    <t xml:space="preserve">of these bottom chords shall be included in the analysis. </t>
  </si>
  <si>
    <t>For span with constant web depth, use case 1 load values. Addtionally for bracing 10, add additional bottom chord half weight.</t>
  </si>
  <si>
    <t>CF Load for span with constant web depth (BR 1 to 6)</t>
  </si>
  <si>
    <t>CF Load for span with parabolic haunch (BR 7 to 9)</t>
  </si>
  <si>
    <t>CF Load for span with parabolic haunch (BR 10 &amp; 11)</t>
  </si>
  <si>
    <t>Note: 11 additional bottom members (L 5x5x5/16, to support telephone utility) shall be added in the loads</t>
  </si>
  <si>
    <t>Additional load from 11-Ls (5x5x5/16)</t>
  </si>
  <si>
    <t>kips</t>
  </si>
  <si>
    <t>For MDX input, CF loads are applied as UDL.</t>
  </si>
  <si>
    <t>TYPE</t>
  </si>
  <si>
    <t>LOAD (KIP)</t>
  </si>
  <si>
    <t>NO. OF LOADS</t>
  </si>
  <si>
    <t>TOTAL LOADS (KIP)</t>
  </si>
  <si>
    <t>SPAN LENGTH (FT)</t>
  </si>
  <si>
    <t>End Dia</t>
  </si>
  <si>
    <t>INT DIA</t>
  </si>
  <si>
    <t>BR 1 to 6</t>
  </si>
  <si>
    <t>BR 7 to 9</t>
  </si>
  <si>
    <t>Additional Ls (half)</t>
  </si>
  <si>
    <t>Total CF Load (Concentrated)</t>
  </si>
  <si>
    <t>TOTAL LOADS (K/FT)</t>
  </si>
  <si>
    <t>Total CF Load (UDL)</t>
  </si>
  <si>
    <t>BR 10 to 11</t>
  </si>
  <si>
    <t>SPAN (FT)</t>
  </si>
  <si>
    <t xml:space="preserve">BRG Stiff over Abut. </t>
  </si>
  <si>
    <t>Int transverse stiffners (typical 50" web)</t>
  </si>
  <si>
    <t>Int transverse stiffners (Parabolic section)</t>
  </si>
  <si>
    <t>Total Loads (Concentrated)</t>
  </si>
  <si>
    <t>Total Loads (UDL)</t>
  </si>
  <si>
    <t>Wt. (both sides with 15% contigency)</t>
  </si>
  <si>
    <t>Average (with 15% contigency)</t>
  </si>
  <si>
    <t>FLANGE TRANSITION ADDITIONAL LOADS</t>
  </si>
  <si>
    <t>Flanges width</t>
  </si>
  <si>
    <t>Length of Flange Transition</t>
  </si>
  <si>
    <t>Volume of additional steel</t>
  </si>
  <si>
    <t>Load (Total)</t>
  </si>
  <si>
    <t>KIP</t>
  </si>
  <si>
    <t>Load (UDL) for the full span</t>
  </si>
  <si>
    <t>WEB THICK CHANGE ADDITIONAL LOADS</t>
  </si>
  <si>
    <t>Web start depth</t>
  </si>
  <si>
    <t>Web end depth</t>
  </si>
  <si>
    <t>Web average depth</t>
  </si>
  <si>
    <t>Web typ. Thick</t>
  </si>
  <si>
    <t>Web max thick</t>
  </si>
  <si>
    <t>Web change in thick.</t>
  </si>
  <si>
    <t>Additional steel vol.</t>
  </si>
  <si>
    <t>Additional flanges thickness (due to transition)</t>
  </si>
  <si>
    <t>(This may vary a little in span 2 replaced girders, however, the change in loads is insignficant)</t>
  </si>
  <si>
    <t>SLABT (MDX) =</t>
  </si>
  <si>
    <t>SLABWEAR (MDX) =</t>
  </si>
  <si>
    <t>(WSDL, Per Girder)</t>
  </si>
  <si>
    <t>TELEPHONE CONDUIT (ADD as WAS in MDX)</t>
  </si>
  <si>
    <t>WSDL (MDX)</t>
  </si>
  <si>
    <t>WAC</t>
  </si>
  <si>
    <t>WAS</t>
  </si>
  <si>
    <t>WSDL</t>
  </si>
  <si>
    <t>(HAUNCH)</t>
  </si>
  <si>
    <t>(CROSSFRAMES, STIFFENERS, CONDUIT)</t>
  </si>
  <si>
    <t>(SIDEWALKS, RAILINGS, PARAPETS)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</si>
</sst>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000"/>
    <numFmt numFmtId="166" formatCode="mm/dd/yy;@"/>
    <numFmt numFmtId="167" formatCode="0.000"/>
    <numFmt numFmtId="168" formatCode="0.00000"/>
  </numFmts>
  <fonts count="21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</font>
    <font>
      <sz val="8"/>
      <color indexed="8"/>
      <name val="Arial"/>
      <family val="2"/>
    </font>
    <font>
      <b/>
      <sz val="10"/>
      <color rgb="FF00338D"/>
      <name val="Arial Narrow"/>
      <family val="2"/>
    </font>
    <font>
      <sz val="10"/>
      <name val="Consolas"/>
      <family val="3"/>
    </font>
    <font>
      <sz val="10"/>
      <color indexed="57"/>
      <name val="Consolas"/>
      <family val="3"/>
    </font>
    <font>
      <sz val="10"/>
      <name val="Arial"/>
      <family val="2"/>
    </font>
    <font>
      <b/>
      <sz val="10"/>
      <name val="Consolas"/>
      <family val="3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0"/>
      <color theme="1"/>
      <name val="Consolas"/>
      <family val="3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0"/>
      <color theme="1"/>
      <name val="Consolas"/>
      <family val="3"/>
    </font>
    <font>
      <u/>
      <sz val="10"/>
      <color theme="1"/>
      <name val="Consolas"/>
      <family val="3"/>
    </font>
    <font>
      <i/>
      <sz val="10"/>
      <color theme="1"/>
      <name val="Consolas"/>
      <family val="3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00338D"/>
      </bottom>
      <diagonal/>
    </border>
    <border>
      <left/>
      <right/>
      <top/>
      <bottom style="medium">
        <color rgb="FF00338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205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1" fillId="0" borderId="0" xfId="0" applyFont="1" applyAlignment="1">
      <alignment horizontal="center"/>
    </xf>
    <xf numFmtId="0" fontId="3" fillId="0" borderId="0" xfId="1" applyFont="1"/>
    <xf numFmtId="0" fontId="4" fillId="0" borderId="0" xfId="0" applyFont="1"/>
    <xf numFmtId="0" fontId="5" fillId="0" borderId="1" xfId="0" applyFont="1" applyBorder="1"/>
    <xf numFmtId="2" fontId="4" fillId="0" borderId="0" xfId="0" applyNumberFormat="1" applyFont="1" applyAlignment="1">
      <alignment horizontal="left" indent="1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0" fillId="0" borderId="2" xfId="0" applyBorder="1"/>
    <xf numFmtId="0" fontId="1" fillId="0" borderId="2" xfId="0" applyFont="1" applyBorder="1"/>
    <xf numFmtId="2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65" fontId="9" fillId="0" borderId="0" xfId="0" applyNumberFormat="1" applyFont="1" applyFill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right" vertical="center"/>
    </xf>
    <xf numFmtId="164" fontId="9" fillId="2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0" fontId="0" fillId="0" borderId="0" xfId="0" applyFill="1" applyBorder="1"/>
    <xf numFmtId="165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64" fontId="9" fillId="0" borderId="0" xfId="0" applyNumberFormat="1" applyFont="1" applyFill="1" applyAlignment="1">
      <alignment vertical="center"/>
    </xf>
    <xf numFmtId="0" fontId="10" fillId="0" borderId="0" xfId="0" applyFont="1" applyBorder="1" applyAlignment="1">
      <alignment horizontal="center" vertical="center" textRotation="90"/>
    </xf>
    <xf numFmtId="165" fontId="10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Alignment="1">
      <alignment horizontal="right" vertical="center"/>
    </xf>
    <xf numFmtId="164" fontId="9" fillId="0" borderId="0" xfId="0" applyNumberFormat="1" applyFont="1" applyFill="1" applyBorder="1" applyAlignment="1">
      <alignment vertical="center" wrapText="1"/>
    </xf>
    <xf numFmtId="167" fontId="9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4" fontId="9" fillId="0" borderId="0" xfId="0" applyNumberFormat="1" applyFont="1" applyBorder="1" applyAlignment="1">
      <alignment vertical="center" wrapText="1"/>
    </xf>
    <xf numFmtId="167" fontId="0" fillId="0" borderId="0" xfId="0" applyNumberFormat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3" borderId="0" xfId="0" applyFill="1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/>
    <xf numFmtId="0" fontId="0" fillId="0" borderId="0" xfId="0" applyFill="1"/>
    <xf numFmtId="0" fontId="14" fillId="0" borderId="0" xfId="0" applyFont="1" applyFill="1"/>
    <xf numFmtId="0" fontId="0" fillId="0" borderId="0" xfId="0" applyFont="1" applyFill="1"/>
    <xf numFmtId="167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12" fillId="0" borderId="0" xfId="0" applyFont="1" applyFill="1"/>
    <xf numFmtId="0" fontId="0" fillId="3" borderId="0" xfId="0" applyFill="1"/>
    <xf numFmtId="2" fontId="0" fillId="0" borderId="0" xfId="0" applyNumberFormat="1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15" fillId="0" borderId="0" xfId="0" applyFont="1" applyFill="1"/>
    <xf numFmtId="0" fontId="0" fillId="0" borderId="5" xfId="0" applyFill="1" applyBorder="1"/>
    <xf numFmtId="0" fontId="12" fillId="0" borderId="0" xfId="0" applyFont="1"/>
    <xf numFmtId="0" fontId="0" fillId="0" borderId="5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/>
    <xf numFmtId="0" fontId="16" fillId="0" borderId="5" xfId="0" applyFont="1" applyFill="1" applyBorder="1"/>
    <xf numFmtId="0" fontId="0" fillId="0" borderId="5" xfId="0" applyFill="1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164" fontId="0" fillId="3" borderId="0" xfId="0" applyNumberFormat="1" applyFill="1" applyAlignment="1">
      <alignment horizontal="right"/>
    </xf>
    <xf numFmtId="0" fontId="12" fillId="0" borderId="5" xfId="0" applyFont="1" applyFill="1" applyBorder="1"/>
    <xf numFmtId="167" fontId="12" fillId="0" borderId="5" xfId="0" applyNumberFormat="1" applyFont="1" applyFill="1" applyBorder="1" applyAlignment="1">
      <alignment horizontal="left"/>
    </xf>
    <xf numFmtId="0" fontId="12" fillId="0" borderId="0" xfId="0" applyFont="1" applyFill="1" applyBorder="1"/>
    <xf numFmtId="0" fontId="14" fillId="0" borderId="0" xfId="0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0" fontId="16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167" fontId="12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167" fontId="5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0" fillId="2" borderId="0" xfId="0" applyFill="1"/>
    <xf numFmtId="164" fontId="5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 vertical="center"/>
    </xf>
    <xf numFmtId="165" fontId="9" fillId="2" borderId="0" xfId="0" applyNumberFormat="1" applyFont="1" applyFill="1" applyAlignment="1">
      <alignment vertical="center"/>
    </xf>
    <xf numFmtId="165" fontId="18" fillId="0" borderId="6" xfId="0" applyNumberFormat="1" applyFont="1" applyFill="1" applyBorder="1" applyAlignment="1">
      <alignment vertical="center"/>
    </xf>
    <xf numFmtId="165" fontId="18" fillId="0" borderId="4" xfId="0" applyNumberFormat="1" applyFont="1" applyFill="1" applyBorder="1" applyAlignment="1">
      <alignment vertical="center"/>
    </xf>
    <xf numFmtId="0" fontId="16" fillId="0" borderId="3" xfId="0" applyFont="1" applyFill="1" applyBorder="1"/>
    <xf numFmtId="0" fontId="15" fillId="0" borderId="6" xfId="0" applyFont="1" applyFill="1" applyBorder="1"/>
    <xf numFmtId="0" fontId="15" fillId="0" borderId="4" xfId="0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/>
    <xf numFmtId="0" fontId="19" fillId="0" borderId="0" xfId="0" applyFont="1" applyFill="1" applyBorder="1"/>
    <xf numFmtId="167" fontId="9" fillId="0" borderId="0" xfId="0" applyNumberFormat="1" applyFont="1" applyFill="1" applyBorder="1"/>
    <xf numFmtId="2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167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/>
    <xf numFmtId="167" fontId="9" fillId="0" borderId="0" xfId="0" applyNumberFormat="1" applyFont="1" applyFill="1" applyBorder="1" applyAlignment="1">
      <alignment horizontal="left"/>
    </xf>
    <xf numFmtId="0" fontId="18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167" fontId="10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7" fontId="9" fillId="0" borderId="5" xfId="0" applyNumberFormat="1" applyFont="1" applyBorder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0" fontId="0" fillId="0" borderId="3" xfId="0" applyFill="1" applyBorder="1"/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0" fontId="0" fillId="0" borderId="6" xfId="0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9" fillId="0" borderId="0" xfId="0" applyFont="1"/>
    <xf numFmtId="0" fontId="9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/>
    <xf numFmtId="2" fontId="9" fillId="0" borderId="0" xfId="0" applyNumberFormat="1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167" fontId="18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68" fontId="10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167" fontId="9" fillId="0" borderId="0" xfId="0" applyNumberFormat="1" applyFont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/>
    </xf>
    <xf numFmtId="0" fontId="9" fillId="4" borderId="0" xfId="0" applyFont="1" applyFill="1" applyAlignment="1">
      <alignment horizontal="right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0" fontId="18" fillId="0" borderId="3" xfId="0" applyFont="1" applyBorder="1" applyAlignment="1">
      <alignment horizontal="right" vertical="center"/>
    </xf>
    <xf numFmtId="0" fontId="18" fillId="0" borderId="6" xfId="0" applyFont="1" applyBorder="1" applyAlignment="1">
      <alignment horizontal="right" vertical="center"/>
    </xf>
    <xf numFmtId="164" fontId="9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 vertical="center"/>
    </xf>
    <xf numFmtId="164" fontId="9" fillId="0" borderId="5" xfId="0" applyNumberFormat="1" applyFont="1" applyBorder="1" applyAlignment="1">
      <alignment horizontal="center"/>
    </xf>
  </cellXfs>
  <cellStyles count="3">
    <cellStyle name="Normal" xfId="0" builtinId="0"/>
    <cellStyle name="Normal 2" xfId="2" xr:uid="{EBC24470-B865-43C7-8500-257332CAAC66}"/>
    <cellStyle name="Normal 3" xfId="1" xr:uid="{1F0DFFF8-1764-4AB5-9683-A53184D1D864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715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" name="Picture 1">
          <a:extLst>
            <a:ext uri="{FF2B5EF4-FFF2-40B4-BE49-F238E27FC236}">
              <a16:creationId xmlns:a16="http://schemas.microsoft.com/office/drawing/2014/main" id="{07133C65-32B0-40A4-8402-0C2544D1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3" name="Picture 22">
          <a:extLst>
            <a:ext uri="{FF2B5EF4-FFF2-40B4-BE49-F238E27FC236}">
              <a16:creationId xmlns:a16="http://schemas.microsoft.com/office/drawing/2014/main" id="{9EB06E7B-A780-40EB-9BCE-CF6AE10F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2</xdr:col>
      <xdr:colOff>514350</xdr:colOff>
      <xdr:row>45</xdr:row>
      <xdr:rowOff>0</xdr:rowOff>
    </xdr:from>
    <xdr:to>
      <xdr:col>8</xdr:col>
      <xdr:colOff>472440</xdr:colOff>
      <xdr:row>54</xdr:row>
      <xdr:rowOff>59160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33FDB-68D8-4556-A8E4-01AE6B7F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8572500"/>
          <a:ext cx="3638550" cy="178128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45721</xdr:colOff>
      <xdr:row>62</xdr:row>
      <xdr:rowOff>49905</xdr:rowOff>
    </xdr:from>
    <xdr:to>
      <xdr:col>11</xdr:col>
      <xdr:colOff>455295</xdr:colOff>
      <xdr:row>76</xdr:row>
      <xdr:rowOff>21495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611F43-F063-4E7D-835B-75786A74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1171" y="11860905"/>
          <a:ext cx="1628774" cy="2648115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6" name="Picture 5">
          <a:extLst>
            <a:ext uri="{FF2B5EF4-FFF2-40B4-BE49-F238E27FC236}">
              <a16:creationId xmlns:a16="http://schemas.microsoft.com/office/drawing/2014/main" id="{B1E6D0A8-C965-40A3-B8BB-8F70F7F6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7" name="Picture 6">
          <a:extLst>
            <a:ext uri="{FF2B5EF4-FFF2-40B4-BE49-F238E27FC236}">
              <a16:creationId xmlns:a16="http://schemas.microsoft.com/office/drawing/2014/main" id="{7EE0A00A-15B6-4088-ADFF-7A6F2917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9</xdr:col>
      <xdr:colOff>350671</xdr:colOff>
      <xdr:row>84</xdr:row>
      <xdr:rowOff>169545</xdr:rowOff>
    </xdr:from>
    <xdr:to>
      <xdr:col>14</xdr:col>
      <xdr:colOff>552450</xdr:colOff>
      <xdr:row>97</xdr:row>
      <xdr:rowOff>20533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E42C7A-1D17-44F2-86CC-F5DE5C567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56121" y="16171545"/>
          <a:ext cx="3236444" cy="2323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158644</xdr:colOff>
      <xdr:row>2</xdr:row>
      <xdr:rowOff>15242</xdr:rowOff>
    </xdr:from>
    <xdr:to>
      <xdr:col>9</xdr:col>
      <xdr:colOff>626004</xdr:colOff>
      <xdr:row>12</xdr:row>
      <xdr:rowOff>133064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9CF65E-9C5D-4015-BD33-501746EB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3582" y="396242"/>
          <a:ext cx="3007677" cy="1987262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13</xdr:row>
      <xdr:rowOff>184785</xdr:rowOff>
    </xdr:from>
    <xdr:to>
      <xdr:col>9</xdr:col>
      <xdr:colOff>275213</xdr:colOff>
      <xdr:row>23</xdr:row>
      <xdr:rowOff>144463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4B05-A184-4E1B-9636-7E909F9E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6688" y="2629535"/>
          <a:ext cx="2791400" cy="1864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39509</xdr:colOff>
      <xdr:row>7</xdr:row>
      <xdr:rowOff>66260</xdr:rowOff>
    </xdr:from>
    <xdr:to>
      <xdr:col>15</xdr:col>
      <xdr:colOff>244016</xdr:colOff>
      <xdr:row>21</xdr:row>
      <xdr:rowOff>171485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17FC8A-8768-45CD-AA2F-E9F6056A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552" y="1341782"/>
          <a:ext cx="4512127" cy="2646743"/>
        </a:xfrm>
        <a:prstGeom prst="rect">
          <a:avLst/>
        </a:prstGeom>
      </xdr:spPr>
    </xdr:pic>
    <xdr:clientData/>
  </xdr:twoCellAnchor>
  <xdr:twoCellAnchor editAs="oneCell">
    <xdr:from>
      <xdr:col>12</xdr:col>
      <xdr:colOff>671502</xdr:colOff>
      <xdr:row>23</xdr:row>
      <xdr:rowOff>45886</xdr:rowOff>
    </xdr:from>
    <xdr:to>
      <xdr:col>14</xdr:col>
      <xdr:colOff>282976</xdr:colOff>
      <xdr:row>32</xdr:row>
      <xdr:rowOff>136993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C47866-CAB0-414B-BC2B-9CD94F68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6459" y="4236886"/>
          <a:ext cx="2697077" cy="1738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359571</xdr:colOff>
      <xdr:row>5</xdr:row>
      <xdr:rowOff>151960</xdr:rowOff>
    </xdr:from>
    <xdr:to>
      <xdr:col>10</xdr:col>
      <xdr:colOff>132059</xdr:colOff>
      <xdr:row>18</xdr:row>
      <xdr:rowOff>17878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066C-5C59-44BB-B1B4-9306D5BA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381" y="1056835"/>
          <a:ext cx="6058988" cy="2222403"/>
        </a:xfrm>
        <a:prstGeom prst="rect">
          <a:avLst/>
        </a:prstGeom>
      </xdr:spPr>
    </xdr:pic>
    <xdr:clientData/>
  </xdr:twoCellAnchor>
  <xdr:twoCellAnchor editAs="oneCell">
    <xdr:from>
      <xdr:col>2</xdr:col>
      <xdr:colOff>264355</xdr:colOff>
      <xdr:row>40</xdr:row>
      <xdr:rowOff>157968</xdr:rowOff>
    </xdr:from>
    <xdr:to>
      <xdr:col>5</xdr:col>
      <xdr:colOff>194016</xdr:colOff>
      <xdr:row>52</xdr:row>
      <xdr:rowOff>55098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5EF173-017D-4821-8F94-E14CE7841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9708"/>
        <a:stretch/>
      </xdr:blipFill>
      <xdr:spPr>
        <a:xfrm>
          <a:off x="1340680" y="7398873"/>
          <a:ext cx="1758461" cy="2070735"/>
        </a:xfrm>
        <a:prstGeom prst="rect">
          <a:avLst/>
        </a:prstGeom>
      </xdr:spPr>
    </xdr:pic>
    <xdr:clientData/>
  </xdr:twoCellAnchor>
  <xdr:twoCellAnchor editAs="oneCell">
    <xdr:from>
      <xdr:col>0</xdr:col>
      <xdr:colOff>359019</xdr:colOff>
      <xdr:row>25</xdr:row>
      <xdr:rowOff>117230</xdr:rowOff>
    </xdr:from>
    <xdr:to>
      <xdr:col>10</xdr:col>
      <xdr:colOff>91733</xdr:colOff>
      <xdr:row>36</xdr:row>
      <xdr:rowOff>172347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BF734-7C14-4FC1-A421-406D5416F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829" y="4641605"/>
          <a:ext cx="6019214" cy="20420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307731</xdr:colOff>
      <xdr:row>4</xdr:row>
      <xdr:rowOff>29307</xdr:rowOff>
    </xdr:from>
    <xdr:to>
      <xdr:col>6</xdr:col>
      <xdr:colOff>592162</xdr:colOff>
      <xdr:row>16</xdr:row>
      <xdr:rowOff>75192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CCE73F-A07E-4E13-89CE-01518B5AB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654" y="703384"/>
          <a:ext cx="6013792" cy="206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89827</xdr:colOff>
      <xdr:row>3</xdr:row>
      <xdr:rowOff>107999</xdr:rowOff>
    </xdr:from>
    <xdr:to>
      <xdr:col>12</xdr:col>
      <xdr:colOff>1048028</xdr:colOff>
      <xdr:row>16</xdr:row>
      <xdr:rowOff>22428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C63AA-54B7-4955-9FFF-1CE217C4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0537" y="649019"/>
          <a:ext cx="2779381" cy="2303299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21980</xdr:colOff>
      <xdr:row>22</xdr:row>
      <xdr:rowOff>131885</xdr:rowOff>
    </xdr:from>
    <xdr:to>
      <xdr:col>12</xdr:col>
      <xdr:colOff>1051266</xdr:colOff>
      <xdr:row>34</xdr:row>
      <xdr:rowOff>22532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37527B-4D38-4556-A644-E74033FB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4670" y="4155245"/>
          <a:ext cx="2248487" cy="211187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arrett, Phil/COL" id="{80E4760A-E0C0-49FC-96B7-702AA926F717}" userId="S::Phil.Garrett@jacobs.com::a505161f-1cff-49bd-9157-fae2135daa8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8" dT="2021-02-17T22:42:47.08" personId="{80E4760A-E0C0-49FC-96B7-702AA926F717}" id="{C3D88E84-6BD4-487F-9EDD-F2ACC045F1E6}">
    <text>Only the haunch directly above the top flange.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82"/>
  <sheetViews>
    <sheetView zoomScale="110" zoomScaleNormal="110" workbookViewId="0">
      <selection activeCell="F26" sqref="F26"/>
    </sheetView>
  </sheetViews>
  <sheetFormatPr defaultColWidth="9.109375" defaultRowHeight="15" customHeight="1" x14ac:dyDescent="0.3"/>
  <cols>
    <col min="1" max="1" width="9.109375" style="22"/>
    <col min="2" max="2" width="5.6640625" style="22" customWidth="1"/>
    <col min="3" max="3" width="10.6640625" style="22" customWidth="1"/>
    <col min="4" max="5" width="14.6640625" style="25" customWidth="1"/>
    <col min="6" max="6" width="9.109375" style="22"/>
    <col min="7" max="7" width="9.109375" style="22" customWidth="1"/>
    <col min="8" max="16384" width="9.109375" style="22"/>
  </cols>
  <sheetData>
    <row r="1" spans="1:6" s="42" customFormat="1" ht="15" customHeight="1" x14ac:dyDescent="0.3">
      <c r="A1" s="188" t="s">
        <v>16</v>
      </c>
      <c r="B1" s="188"/>
      <c r="C1" s="188"/>
      <c r="D1" s="25"/>
      <c r="E1" s="25"/>
    </row>
    <row r="2" spans="1:6" ht="15" customHeight="1" x14ac:dyDescent="0.3">
      <c r="A2" s="30"/>
      <c r="B2" s="30"/>
      <c r="C2" s="30"/>
      <c r="D2" s="45" t="s">
        <v>102</v>
      </c>
      <c r="E2" s="45"/>
      <c r="F2" s="30"/>
    </row>
    <row r="3" spans="1:6" ht="15" customHeight="1" x14ac:dyDescent="0.3">
      <c r="A3" s="30"/>
      <c r="B3" s="30"/>
      <c r="C3" s="28" t="s">
        <v>17</v>
      </c>
      <c r="D3" s="41" t="s">
        <v>10</v>
      </c>
      <c r="E3" s="41"/>
      <c r="F3" s="30"/>
    </row>
    <row r="4" spans="1:6" ht="15" customHeight="1" x14ac:dyDescent="0.3">
      <c r="A4" s="30"/>
      <c r="B4" s="44"/>
      <c r="C4" s="28">
        <v>1</v>
      </c>
      <c r="D4" s="41">
        <v>128.44</v>
      </c>
      <c r="E4" s="41"/>
      <c r="F4" s="30"/>
    </row>
    <row r="5" spans="1:6" ht="15" customHeight="1" x14ac:dyDescent="0.3">
      <c r="A5" s="30"/>
      <c r="B5" s="44"/>
      <c r="C5" s="28">
        <v>2</v>
      </c>
      <c r="D5" s="41">
        <v>128.44</v>
      </c>
      <c r="E5" s="41"/>
      <c r="F5" s="30"/>
    </row>
    <row r="6" spans="1:6" ht="15" customHeight="1" x14ac:dyDescent="0.3">
      <c r="A6" s="30"/>
      <c r="B6" s="44"/>
      <c r="C6" s="28"/>
      <c r="D6" s="41"/>
      <c r="E6" s="41"/>
      <c r="F6" s="30"/>
    </row>
    <row r="7" spans="1:6" ht="15" customHeight="1" x14ac:dyDescent="0.3">
      <c r="A7" s="30"/>
      <c r="B7" s="44"/>
      <c r="C7" s="28"/>
      <c r="D7" s="41"/>
      <c r="E7" s="41"/>
      <c r="F7" s="30"/>
    </row>
    <row r="8" spans="1:6" ht="15" customHeight="1" x14ac:dyDescent="0.3">
      <c r="A8" s="30"/>
      <c r="B8" s="44"/>
      <c r="C8" s="28"/>
      <c r="D8" s="41"/>
      <c r="E8" s="41"/>
      <c r="F8" s="30"/>
    </row>
    <row r="9" spans="1:6" ht="15" customHeight="1" x14ac:dyDescent="0.3">
      <c r="A9" s="30"/>
      <c r="B9" s="44"/>
      <c r="C9" s="28"/>
      <c r="D9" s="41"/>
      <c r="E9" s="41"/>
      <c r="F9" s="30"/>
    </row>
    <row r="10" spans="1:6" ht="15" customHeight="1" x14ac:dyDescent="0.3">
      <c r="A10" s="30"/>
      <c r="B10" s="44"/>
      <c r="C10" s="28"/>
      <c r="D10" s="41"/>
      <c r="E10" s="41"/>
      <c r="F10" s="30"/>
    </row>
    <row r="11" spans="1:6" ht="15" customHeight="1" x14ac:dyDescent="0.3">
      <c r="A11" s="30"/>
      <c r="B11" s="44"/>
      <c r="C11" s="28"/>
      <c r="D11" s="41"/>
      <c r="E11" s="41"/>
      <c r="F11" s="30"/>
    </row>
    <row r="12" spans="1:6" ht="15" customHeight="1" x14ac:dyDescent="0.3">
      <c r="B12" s="44"/>
      <c r="C12" s="26"/>
      <c r="D12" s="32"/>
      <c r="E12" s="32"/>
    </row>
    <row r="13" spans="1:6" ht="15" customHeight="1" x14ac:dyDescent="0.3">
      <c r="B13" s="44"/>
      <c r="C13" s="26"/>
      <c r="D13" s="32"/>
      <c r="E13" s="32"/>
    </row>
    <row r="14" spans="1:6" ht="15" customHeight="1" x14ac:dyDescent="0.3">
      <c r="B14" s="44"/>
      <c r="C14" s="26"/>
      <c r="D14" s="32"/>
      <c r="E14" s="32"/>
    </row>
    <row r="15" spans="1:6" ht="15" customHeight="1" x14ac:dyDescent="0.3">
      <c r="B15" s="44"/>
      <c r="C15" s="26"/>
      <c r="D15" s="32"/>
      <c r="E15" s="32"/>
    </row>
    <row r="16" spans="1:6" ht="15" customHeight="1" x14ac:dyDescent="0.3">
      <c r="B16" s="44"/>
      <c r="C16" s="26"/>
      <c r="D16" s="32"/>
      <c r="E16" s="32"/>
    </row>
    <row r="17" spans="2:5" ht="15" customHeight="1" x14ac:dyDescent="0.3">
      <c r="B17" s="44"/>
      <c r="C17" s="26"/>
      <c r="D17" s="32"/>
      <c r="E17" s="32"/>
    </row>
    <row r="18" spans="2:5" ht="15" customHeight="1" x14ac:dyDescent="0.3">
      <c r="B18" s="44"/>
      <c r="C18" s="26"/>
      <c r="D18" s="32"/>
      <c r="E18" s="32"/>
    </row>
    <row r="19" spans="2:5" ht="15" customHeight="1" x14ac:dyDescent="0.3">
      <c r="B19" s="44"/>
      <c r="C19" s="26"/>
      <c r="D19" s="32"/>
      <c r="E19" s="32"/>
    </row>
    <row r="20" spans="2:5" ht="15" customHeight="1" x14ac:dyDescent="0.3">
      <c r="B20" s="44"/>
      <c r="C20" s="26"/>
      <c r="D20" s="32"/>
      <c r="E20" s="32"/>
    </row>
    <row r="21" spans="2:5" ht="15" customHeight="1" x14ac:dyDescent="0.3">
      <c r="B21" s="44"/>
      <c r="C21" s="26"/>
      <c r="D21" s="32"/>
      <c r="E21" s="32"/>
    </row>
    <row r="22" spans="2:5" ht="15" customHeight="1" x14ac:dyDescent="0.3">
      <c r="B22" s="44"/>
      <c r="C22" s="26"/>
      <c r="D22" s="32"/>
      <c r="E22" s="32"/>
    </row>
    <row r="23" spans="2:5" ht="15" customHeight="1" x14ac:dyDescent="0.3">
      <c r="B23" s="44"/>
      <c r="C23" s="26"/>
      <c r="D23" s="32"/>
      <c r="E23" s="32"/>
    </row>
    <row r="24" spans="2:5" ht="15" customHeight="1" x14ac:dyDescent="0.3">
      <c r="B24" s="44"/>
      <c r="C24" s="26"/>
      <c r="D24" s="32"/>
      <c r="E24" s="32"/>
    </row>
    <row r="25" spans="2:5" ht="15" customHeight="1" x14ac:dyDescent="0.3">
      <c r="B25" s="44"/>
      <c r="C25" s="26"/>
      <c r="D25" s="32"/>
      <c r="E25" s="32"/>
    </row>
    <row r="26" spans="2:5" ht="15" customHeight="1" x14ac:dyDescent="0.3">
      <c r="B26" s="44"/>
      <c r="C26" s="26"/>
      <c r="D26" s="32"/>
      <c r="E26" s="32"/>
    </row>
    <row r="27" spans="2:5" ht="15" customHeight="1" x14ac:dyDescent="0.3">
      <c r="B27" s="44"/>
      <c r="C27" s="26"/>
      <c r="D27" s="32"/>
      <c r="E27" s="32"/>
    </row>
    <row r="28" spans="2:5" ht="15" customHeight="1" x14ac:dyDescent="0.3">
      <c r="B28" s="44"/>
      <c r="C28" s="26"/>
      <c r="D28" s="32"/>
      <c r="E28" s="32"/>
    </row>
    <row r="29" spans="2:5" ht="15" customHeight="1" x14ac:dyDescent="0.3">
      <c r="B29" s="44"/>
      <c r="C29" s="26"/>
      <c r="D29" s="32"/>
      <c r="E29" s="32"/>
    </row>
    <row r="30" spans="2:5" ht="15" customHeight="1" x14ac:dyDescent="0.3">
      <c r="B30" s="44"/>
      <c r="C30" s="26"/>
      <c r="D30" s="32"/>
      <c r="E30" s="32"/>
    </row>
    <row r="31" spans="2:5" ht="15" customHeight="1" x14ac:dyDescent="0.3">
      <c r="B31" s="44"/>
      <c r="C31" s="26"/>
      <c r="D31" s="32"/>
      <c r="E31" s="32"/>
    </row>
    <row r="32" spans="2:5" ht="15" customHeight="1" x14ac:dyDescent="0.3">
      <c r="B32" s="44"/>
      <c r="C32" s="26"/>
      <c r="D32" s="32"/>
      <c r="E32" s="32"/>
    </row>
    <row r="33" spans="2:5" ht="15" customHeight="1" x14ac:dyDescent="0.3">
      <c r="B33" s="44"/>
      <c r="C33" s="26"/>
      <c r="D33" s="32"/>
      <c r="E33" s="32"/>
    </row>
    <row r="34" spans="2:5" ht="15" customHeight="1" x14ac:dyDescent="0.3">
      <c r="B34" s="44"/>
      <c r="C34" s="26"/>
      <c r="D34" s="32"/>
      <c r="E34" s="32"/>
    </row>
    <row r="35" spans="2:5" ht="15" customHeight="1" x14ac:dyDescent="0.3">
      <c r="B35" s="44"/>
      <c r="C35" s="26"/>
      <c r="D35" s="32"/>
      <c r="E35" s="32"/>
    </row>
    <row r="36" spans="2:5" ht="15" customHeight="1" x14ac:dyDescent="0.3">
      <c r="B36" s="30"/>
      <c r="E36" s="33"/>
    </row>
    <row r="37" spans="2:5" ht="15" customHeight="1" x14ac:dyDescent="0.3">
      <c r="B37" s="30"/>
      <c r="E37" s="33"/>
    </row>
    <row r="38" spans="2:5" ht="15" customHeight="1" x14ac:dyDescent="0.3">
      <c r="B38" s="30"/>
      <c r="E38" s="33"/>
    </row>
    <row r="39" spans="2:5" ht="15" customHeight="1" x14ac:dyDescent="0.3">
      <c r="B39" s="30"/>
      <c r="E39" s="33"/>
    </row>
    <row r="40" spans="2:5" ht="15" customHeight="1" x14ac:dyDescent="0.3">
      <c r="B40" s="30"/>
      <c r="E40" s="33"/>
    </row>
    <row r="41" spans="2:5" ht="15" customHeight="1" x14ac:dyDescent="0.3">
      <c r="B41" s="30"/>
      <c r="E41" s="33"/>
    </row>
    <row r="42" spans="2:5" ht="15" customHeight="1" x14ac:dyDescent="0.3">
      <c r="B42" s="30"/>
      <c r="E42" s="33"/>
    </row>
    <row r="43" spans="2:5" ht="15" customHeight="1" x14ac:dyDescent="0.3">
      <c r="B43" s="30"/>
      <c r="E43" s="33"/>
    </row>
    <row r="44" spans="2:5" ht="15" customHeight="1" x14ac:dyDescent="0.3">
      <c r="B44" s="30"/>
      <c r="E44" s="33"/>
    </row>
    <row r="45" spans="2:5" ht="15" customHeight="1" x14ac:dyDescent="0.3">
      <c r="B45" s="30"/>
      <c r="E45" s="33"/>
    </row>
    <row r="46" spans="2:5" ht="15" customHeight="1" x14ac:dyDescent="0.3">
      <c r="B46" s="30"/>
      <c r="E46" s="33"/>
    </row>
    <row r="47" spans="2:5" ht="15" customHeight="1" x14ac:dyDescent="0.3">
      <c r="B47" s="30"/>
      <c r="E47" s="33"/>
    </row>
    <row r="48" spans="2:5" ht="15" customHeight="1" x14ac:dyDescent="0.3">
      <c r="B48" s="30"/>
      <c r="E48" s="33"/>
    </row>
    <row r="49" spans="2:5" ht="15" customHeight="1" x14ac:dyDescent="0.3">
      <c r="B49" s="30"/>
      <c r="E49" s="33"/>
    </row>
    <row r="50" spans="2:5" ht="15" customHeight="1" x14ac:dyDescent="0.3">
      <c r="B50" s="30"/>
      <c r="E50" s="33"/>
    </row>
    <row r="51" spans="2:5" ht="15" customHeight="1" x14ac:dyDescent="0.3">
      <c r="B51" s="30"/>
      <c r="E51" s="33"/>
    </row>
    <row r="52" spans="2:5" ht="15" customHeight="1" x14ac:dyDescent="0.3">
      <c r="B52" s="30"/>
      <c r="E52" s="33"/>
    </row>
    <row r="53" spans="2:5" ht="15" customHeight="1" x14ac:dyDescent="0.3">
      <c r="B53" s="30"/>
      <c r="E53" s="33"/>
    </row>
    <row r="54" spans="2:5" ht="15" customHeight="1" x14ac:dyDescent="0.3">
      <c r="B54" s="30"/>
      <c r="E54" s="33"/>
    </row>
    <row r="55" spans="2:5" ht="15" customHeight="1" x14ac:dyDescent="0.3">
      <c r="B55" s="30"/>
      <c r="E55" s="33"/>
    </row>
    <row r="56" spans="2:5" ht="15" customHeight="1" x14ac:dyDescent="0.3">
      <c r="B56" s="30"/>
      <c r="E56" s="33"/>
    </row>
    <row r="57" spans="2:5" ht="15" customHeight="1" x14ac:dyDescent="0.3">
      <c r="B57" s="30"/>
      <c r="E57" s="33"/>
    </row>
    <row r="58" spans="2:5" ht="15" customHeight="1" x14ac:dyDescent="0.3">
      <c r="B58" s="30"/>
      <c r="E58" s="33"/>
    </row>
    <row r="59" spans="2:5" ht="15" customHeight="1" x14ac:dyDescent="0.3">
      <c r="B59" s="30"/>
      <c r="E59" s="33"/>
    </row>
    <row r="60" spans="2:5" ht="15" customHeight="1" x14ac:dyDescent="0.3">
      <c r="B60" s="30"/>
      <c r="E60" s="33"/>
    </row>
    <row r="61" spans="2:5" ht="15" customHeight="1" x14ac:dyDescent="0.3">
      <c r="B61" s="30"/>
      <c r="E61" s="33"/>
    </row>
    <row r="62" spans="2:5" ht="15" customHeight="1" x14ac:dyDescent="0.3">
      <c r="B62" s="30"/>
      <c r="E62" s="33"/>
    </row>
    <row r="63" spans="2:5" ht="15" customHeight="1" x14ac:dyDescent="0.3">
      <c r="B63" s="30"/>
      <c r="E63" s="33"/>
    </row>
    <row r="64" spans="2:5" ht="15" customHeight="1" x14ac:dyDescent="0.3">
      <c r="B64" s="30"/>
      <c r="E64" s="33"/>
    </row>
    <row r="65" spans="2:5" ht="15" customHeight="1" x14ac:dyDescent="0.3">
      <c r="B65" s="30"/>
      <c r="E65" s="33"/>
    </row>
    <row r="66" spans="2:5" ht="15" customHeight="1" x14ac:dyDescent="0.3">
      <c r="B66" s="30"/>
      <c r="E66" s="33"/>
    </row>
    <row r="67" spans="2:5" ht="15" customHeight="1" x14ac:dyDescent="0.3">
      <c r="B67" s="30"/>
      <c r="E67" s="33"/>
    </row>
    <row r="68" spans="2:5" ht="15" customHeight="1" x14ac:dyDescent="0.3">
      <c r="B68" s="30"/>
      <c r="E68" s="33"/>
    </row>
    <row r="69" spans="2:5" ht="15" customHeight="1" x14ac:dyDescent="0.3">
      <c r="B69" s="30"/>
      <c r="E69" s="33"/>
    </row>
    <row r="70" spans="2:5" ht="15" customHeight="1" x14ac:dyDescent="0.3">
      <c r="B70" s="30"/>
      <c r="E70" s="33"/>
    </row>
    <row r="71" spans="2:5" ht="15" customHeight="1" x14ac:dyDescent="0.3">
      <c r="B71" s="30"/>
      <c r="E71" s="33"/>
    </row>
    <row r="72" spans="2:5" ht="15" customHeight="1" x14ac:dyDescent="0.3">
      <c r="B72" s="30"/>
      <c r="E72" s="33"/>
    </row>
    <row r="73" spans="2:5" ht="15" customHeight="1" x14ac:dyDescent="0.3">
      <c r="B73" s="30"/>
      <c r="E73" s="33"/>
    </row>
    <row r="74" spans="2:5" ht="15" customHeight="1" x14ac:dyDescent="0.3">
      <c r="B74" s="30"/>
      <c r="E74" s="33"/>
    </row>
    <row r="75" spans="2:5" ht="15" customHeight="1" x14ac:dyDescent="0.3">
      <c r="B75" s="30"/>
      <c r="E75" s="33"/>
    </row>
    <row r="76" spans="2:5" ht="15" customHeight="1" x14ac:dyDescent="0.3">
      <c r="B76" s="30"/>
      <c r="E76" s="33"/>
    </row>
    <row r="77" spans="2:5" ht="15" customHeight="1" x14ac:dyDescent="0.3">
      <c r="B77" s="30"/>
      <c r="E77" s="33"/>
    </row>
    <row r="78" spans="2:5" ht="15" customHeight="1" x14ac:dyDescent="0.3">
      <c r="B78" s="30"/>
      <c r="E78" s="33"/>
    </row>
    <row r="79" spans="2:5" ht="15" customHeight="1" x14ac:dyDescent="0.3">
      <c r="B79" s="30"/>
      <c r="E79" s="33"/>
    </row>
    <row r="80" spans="2:5" ht="15" customHeight="1" x14ac:dyDescent="0.3">
      <c r="B80" s="30"/>
      <c r="E80" s="33"/>
    </row>
    <row r="81" spans="2:5" ht="15" customHeight="1" x14ac:dyDescent="0.3">
      <c r="B81" s="30"/>
      <c r="E81" s="33"/>
    </row>
    <row r="82" spans="2:5" ht="15" customHeight="1" x14ac:dyDescent="0.3">
      <c r="B82" s="30"/>
      <c r="E82" s="33"/>
    </row>
    <row r="83" spans="2:5" ht="15" customHeight="1" x14ac:dyDescent="0.3">
      <c r="B83" s="30"/>
      <c r="E83" s="33"/>
    </row>
    <row r="84" spans="2:5" ht="15" customHeight="1" x14ac:dyDescent="0.3">
      <c r="B84" s="30"/>
      <c r="E84" s="33"/>
    </row>
    <row r="85" spans="2:5" ht="15" customHeight="1" x14ac:dyDescent="0.3">
      <c r="B85" s="30"/>
      <c r="E85" s="33"/>
    </row>
    <row r="86" spans="2:5" ht="15" customHeight="1" x14ac:dyDescent="0.3">
      <c r="B86" s="30"/>
      <c r="E86" s="33"/>
    </row>
    <row r="87" spans="2:5" ht="15" customHeight="1" x14ac:dyDescent="0.3">
      <c r="B87" s="30"/>
      <c r="E87" s="33"/>
    </row>
    <row r="88" spans="2:5" ht="15" customHeight="1" x14ac:dyDescent="0.3">
      <c r="B88" s="30"/>
      <c r="E88" s="33"/>
    </row>
    <row r="89" spans="2:5" ht="15" customHeight="1" x14ac:dyDescent="0.3">
      <c r="B89" s="30"/>
      <c r="E89" s="33"/>
    </row>
    <row r="90" spans="2:5" ht="15" customHeight="1" x14ac:dyDescent="0.3">
      <c r="B90" s="30"/>
      <c r="E90" s="33"/>
    </row>
    <row r="91" spans="2:5" ht="15" customHeight="1" x14ac:dyDescent="0.3">
      <c r="B91" s="30"/>
      <c r="E91" s="33"/>
    </row>
    <row r="92" spans="2:5" ht="15" customHeight="1" x14ac:dyDescent="0.3">
      <c r="B92" s="30"/>
      <c r="E92" s="33"/>
    </row>
    <row r="93" spans="2:5" ht="15" customHeight="1" x14ac:dyDescent="0.3">
      <c r="B93" s="30"/>
      <c r="E93" s="33"/>
    </row>
    <row r="94" spans="2:5" ht="15" customHeight="1" x14ac:dyDescent="0.3">
      <c r="B94" s="30"/>
      <c r="E94" s="33"/>
    </row>
    <row r="95" spans="2:5" ht="15" customHeight="1" x14ac:dyDescent="0.3">
      <c r="B95" s="30"/>
      <c r="E95" s="33"/>
    </row>
    <row r="96" spans="2:5" ht="15" customHeight="1" x14ac:dyDescent="0.3">
      <c r="B96" s="30"/>
      <c r="E96" s="33"/>
    </row>
    <row r="97" spans="2:5" ht="15" customHeight="1" x14ac:dyDescent="0.3">
      <c r="B97" s="30"/>
      <c r="E97" s="33"/>
    </row>
    <row r="98" spans="2:5" ht="15" customHeight="1" x14ac:dyDescent="0.3">
      <c r="B98" s="30"/>
      <c r="E98" s="33"/>
    </row>
    <row r="99" spans="2:5" ht="15" customHeight="1" x14ac:dyDescent="0.3">
      <c r="B99" s="30"/>
      <c r="E99" s="33"/>
    </row>
    <row r="100" spans="2:5" ht="15" customHeight="1" x14ac:dyDescent="0.3">
      <c r="B100" s="30"/>
      <c r="E100" s="33"/>
    </row>
    <row r="101" spans="2:5" ht="15" customHeight="1" x14ac:dyDescent="0.3">
      <c r="B101" s="30"/>
      <c r="E101" s="33"/>
    </row>
    <row r="102" spans="2:5" ht="15" customHeight="1" x14ac:dyDescent="0.3">
      <c r="B102" s="30"/>
      <c r="E102" s="33"/>
    </row>
    <row r="103" spans="2:5" ht="15" customHeight="1" x14ac:dyDescent="0.3">
      <c r="B103" s="30"/>
      <c r="E103" s="33"/>
    </row>
    <row r="104" spans="2:5" ht="15" customHeight="1" x14ac:dyDescent="0.3">
      <c r="B104" s="30"/>
      <c r="E104" s="33"/>
    </row>
    <row r="105" spans="2:5" ht="15" customHeight="1" x14ac:dyDescent="0.3">
      <c r="B105" s="30"/>
      <c r="E105" s="33"/>
    </row>
    <row r="106" spans="2:5" ht="15" customHeight="1" x14ac:dyDescent="0.3">
      <c r="B106" s="30"/>
      <c r="E106" s="33"/>
    </row>
    <row r="107" spans="2:5" ht="15" customHeight="1" x14ac:dyDescent="0.3">
      <c r="B107" s="30"/>
      <c r="E107" s="33"/>
    </row>
    <row r="108" spans="2:5" ht="15" customHeight="1" x14ac:dyDescent="0.3">
      <c r="B108" s="30"/>
      <c r="E108" s="33"/>
    </row>
    <row r="109" spans="2:5" ht="15" customHeight="1" x14ac:dyDescent="0.3">
      <c r="B109" s="30"/>
      <c r="E109" s="33"/>
    </row>
    <row r="110" spans="2:5" ht="15" customHeight="1" x14ac:dyDescent="0.3">
      <c r="B110" s="30"/>
      <c r="E110" s="33"/>
    </row>
    <row r="111" spans="2:5" ht="15" customHeight="1" x14ac:dyDescent="0.3">
      <c r="B111" s="30"/>
      <c r="E111" s="33"/>
    </row>
    <row r="112" spans="2:5" ht="15" customHeight="1" x14ac:dyDescent="0.3">
      <c r="B112" s="30"/>
      <c r="E112" s="33"/>
    </row>
    <row r="113" spans="2:5" ht="15" customHeight="1" x14ac:dyDescent="0.3">
      <c r="B113" s="30"/>
      <c r="E113" s="33"/>
    </row>
    <row r="114" spans="2:5" ht="15" customHeight="1" x14ac:dyDescent="0.3">
      <c r="B114" s="30"/>
      <c r="E114" s="33"/>
    </row>
    <row r="115" spans="2:5" ht="15" customHeight="1" x14ac:dyDescent="0.3">
      <c r="B115" s="30"/>
      <c r="E115" s="33"/>
    </row>
    <row r="116" spans="2:5" ht="15" customHeight="1" x14ac:dyDescent="0.3">
      <c r="B116" s="30"/>
      <c r="E116" s="33"/>
    </row>
    <row r="117" spans="2:5" ht="15" customHeight="1" x14ac:dyDescent="0.3">
      <c r="B117" s="30"/>
      <c r="E117" s="33"/>
    </row>
    <row r="118" spans="2:5" ht="15" customHeight="1" x14ac:dyDescent="0.3">
      <c r="B118" s="30"/>
      <c r="E118" s="33"/>
    </row>
    <row r="119" spans="2:5" ht="15" customHeight="1" x14ac:dyDescent="0.3">
      <c r="B119" s="30"/>
      <c r="E119" s="33"/>
    </row>
    <row r="120" spans="2:5" ht="15" customHeight="1" x14ac:dyDescent="0.3">
      <c r="B120" s="30"/>
      <c r="E120" s="33"/>
    </row>
    <row r="121" spans="2:5" ht="15" customHeight="1" x14ac:dyDescent="0.3">
      <c r="B121" s="30"/>
      <c r="E121" s="33"/>
    </row>
    <row r="122" spans="2:5" ht="15" customHeight="1" x14ac:dyDescent="0.3">
      <c r="B122" s="30"/>
      <c r="E122" s="33"/>
    </row>
    <row r="123" spans="2:5" ht="15" customHeight="1" x14ac:dyDescent="0.3">
      <c r="B123" s="30"/>
      <c r="E123" s="33"/>
    </row>
    <row r="124" spans="2:5" ht="15" customHeight="1" x14ac:dyDescent="0.3">
      <c r="B124" s="30"/>
      <c r="E124" s="33"/>
    </row>
    <row r="125" spans="2:5" ht="15" customHeight="1" x14ac:dyDescent="0.3">
      <c r="B125" s="30"/>
      <c r="E125" s="33"/>
    </row>
    <row r="126" spans="2:5" ht="15" customHeight="1" x14ac:dyDescent="0.3">
      <c r="B126" s="30"/>
      <c r="E126" s="33"/>
    </row>
    <row r="127" spans="2:5" ht="15" customHeight="1" x14ac:dyDescent="0.3">
      <c r="B127" s="30"/>
      <c r="E127" s="33"/>
    </row>
    <row r="128" spans="2:5" ht="15" customHeight="1" x14ac:dyDescent="0.3">
      <c r="B128" s="30"/>
      <c r="E128" s="33"/>
    </row>
    <row r="129" spans="2:5" ht="15" customHeight="1" x14ac:dyDescent="0.3">
      <c r="B129" s="30"/>
      <c r="E129" s="33"/>
    </row>
    <row r="130" spans="2:5" ht="15" customHeight="1" x14ac:dyDescent="0.3">
      <c r="B130" s="30"/>
      <c r="E130" s="33"/>
    </row>
    <row r="131" spans="2:5" ht="15" customHeight="1" x14ac:dyDescent="0.3">
      <c r="B131" s="30"/>
      <c r="E131" s="33"/>
    </row>
    <row r="132" spans="2:5" ht="15" customHeight="1" x14ac:dyDescent="0.3">
      <c r="B132" s="30"/>
      <c r="E132" s="33"/>
    </row>
    <row r="133" spans="2:5" ht="15" customHeight="1" x14ac:dyDescent="0.3">
      <c r="B133" s="30"/>
      <c r="E133" s="33"/>
    </row>
    <row r="134" spans="2:5" ht="15" customHeight="1" x14ac:dyDescent="0.3">
      <c r="E134" s="33"/>
    </row>
    <row r="135" spans="2:5" ht="15" customHeight="1" x14ac:dyDescent="0.3">
      <c r="E135" s="33"/>
    </row>
    <row r="136" spans="2:5" ht="15" customHeight="1" x14ac:dyDescent="0.3">
      <c r="E136" s="33"/>
    </row>
    <row r="137" spans="2:5" ht="15" customHeight="1" x14ac:dyDescent="0.3">
      <c r="E137" s="33"/>
    </row>
    <row r="138" spans="2:5" ht="15" customHeight="1" x14ac:dyDescent="0.3">
      <c r="E138" s="33"/>
    </row>
    <row r="139" spans="2:5" ht="15" customHeight="1" x14ac:dyDescent="0.3">
      <c r="E139" s="33"/>
    </row>
    <row r="140" spans="2:5" ht="15" customHeight="1" x14ac:dyDescent="0.3">
      <c r="E140" s="33"/>
    </row>
    <row r="141" spans="2:5" ht="15" customHeight="1" x14ac:dyDescent="0.3">
      <c r="E141" s="33"/>
    </row>
    <row r="142" spans="2:5" ht="15" customHeight="1" x14ac:dyDescent="0.3">
      <c r="E142" s="33"/>
    </row>
    <row r="143" spans="2:5" ht="15" customHeight="1" x14ac:dyDescent="0.3">
      <c r="E143" s="33"/>
    </row>
    <row r="144" spans="2:5" ht="15" customHeight="1" x14ac:dyDescent="0.3">
      <c r="E144" s="33"/>
    </row>
    <row r="145" spans="5:5" ht="15" customHeight="1" x14ac:dyDescent="0.3">
      <c r="E145" s="33"/>
    </row>
    <row r="146" spans="5:5" ht="15" customHeight="1" x14ac:dyDescent="0.3">
      <c r="E146" s="33"/>
    </row>
    <row r="147" spans="5:5" ht="15" customHeight="1" x14ac:dyDescent="0.3">
      <c r="E147" s="33"/>
    </row>
    <row r="148" spans="5:5" ht="15" customHeight="1" x14ac:dyDescent="0.3">
      <c r="E148" s="33"/>
    </row>
    <row r="149" spans="5:5" ht="15" customHeight="1" x14ac:dyDescent="0.3">
      <c r="E149" s="33"/>
    </row>
    <row r="150" spans="5:5" ht="15" customHeight="1" x14ac:dyDescent="0.3">
      <c r="E150" s="33"/>
    </row>
    <row r="151" spans="5:5" ht="15" customHeight="1" x14ac:dyDescent="0.3">
      <c r="E151" s="33"/>
    </row>
    <row r="152" spans="5:5" ht="15" customHeight="1" x14ac:dyDescent="0.3">
      <c r="E152" s="33"/>
    </row>
    <row r="153" spans="5:5" ht="15" customHeight="1" x14ac:dyDescent="0.3">
      <c r="E153" s="33"/>
    </row>
    <row r="154" spans="5:5" ht="15" customHeight="1" x14ac:dyDescent="0.3">
      <c r="E154" s="33"/>
    </row>
    <row r="155" spans="5:5" ht="15" customHeight="1" x14ac:dyDescent="0.3">
      <c r="E155" s="33"/>
    </row>
    <row r="156" spans="5:5" ht="15" customHeight="1" x14ac:dyDescent="0.3">
      <c r="E156" s="33"/>
    </row>
    <row r="157" spans="5:5" ht="15" customHeight="1" x14ac:dyDescent="0.3">
      <c r="E157" s="33"/>
    </row>
    <row r="158" spans="5:5" ht="15" customHeight="1" x14ac:dyDescent="0.3">
      <c r="E158" s="33"/>
    </row>
    <row r="159" spans="5:5" ht="15" customHeight="1" x14ac:dyDescent="0.3">
      <c r="E159" s="33"/>
    </row>
    <row r="160" spans="5:5" ht="15" customHeight="1" x14ac:dyDescent="0.3">
      <c r="E160" s="33"/>
    </row>
    <row r="161" spans="5:5" ht="15" customHeight="1" x14ac:dyDescent="0.3">
      <c r="E161" s="33"/>
    </row>
    <row r="162" spans="5:5" ht="15" customHeight="1" x14ac:dyDescent="0.3">
      <c r="E162" s="33"/>
    </row>
    <row r="163" spans="5:5" ht="15" customHeight="1" x14ac:dyDescent="0.3">
      <c r="E163" s="33"/>
    </row>
    <row r="164" spans="5:5" ht="15" customHeight="1" x14ac:dyDescent="0.3">
      <c r="E164" s="33"/>
    </row>
    <row r="165" spans="5:5" ht="15" customHeight="1" x14ac:dyDescent="0.3">
      <c r="E165" s="33"/>
    </row>
    <row r="166" spans="5:5" ht="15" customHeight="1" x14ac:dyDescent="0.3">
      <c r="E166" s="33"/>
    </row>
    <row r="167" spans="5:5" ht="15" customHeight="1" x14ac:dyDescent="0.3">
      <c r="E167" s="33"/>
    </row>
    <row r="168" spans="5:5" ht="15" customHeight="1" x14ac:dyDescent="0.3">
      <c r="E168" s="33"/>
    </row>
    <row r="169" spans="5:5" ht="15" customHeight="1" x14ac:dyDescent="0.3">
      <c r="E169" s="33"/>
    </row>
    <row r="170" spans="5:5" ht="15" customHeight="1" x14ac:dyDescent="0.3">
      <c r="E170" s="33"/>
    </row>
    <row r="171" spans="5:5" ht="15" customHeight="1" x14ac:dyDescent="0.3">
      <c r="E171" s="33"/>
    </row>
    <row r="172" spans="5:5" ht="15" customHeight="1" x14ac:dyDescent="0.3">
      <c r="E172" s="33"/>
    </row>
    <row r="173" spans="5:5" ht="15" customHeight="1" x14ac:dyDescent="0.3">
      <c r="E173" s="33"/>
    </row>
    <row r="174" spans="5:5" ht="15" customHeight="1" x14ac:dyDescent="0.3">
      <c r="E174" s="33"/>
    </row>
    <row r="175" spans="5:5" ht="15" customHeight="1" x14ac:dyDescent="0.3">
      <c r="E175" s="33"/>
    </row>
    <row r="176" spans="5:5" ht="15" customHeight="1" x14ac:dyDescent="0.3">
      <c r="E176" s="33"/>
    </row>
    <row r="177" spans="5:5" ht="15" customHeight="1" x14ac:dyDescent="0.3">
      <c r="E177" s="33"/>
    </row>
    <row r="178" spans="5:5" ht="15" customHeight="1" x14ac:dyDescent="0.3">
      <c r="E178" s="33"/>
    </row>
    <row r="179" spans="5:5" ht="15" customHeight="1" x14ac:dyDescent="0.3">
      <c r="E179" s="33"/>
    </row>
    <row r="180" spans="5:5" ht="15" customHeight="1" x14ac:dyDescent="0.3">
      <c r="E180" s="33"/>
    </row>
    <row r="181" spans="5:5" ht="15" customHeight="1" x14ac:dyDescent="0.3">
      <c r="E181" s="33"/>
    </row>
    <row r="182" spans="5:5" ht="15" customHeight="1" x14ac:dyDescent="0.3">
      <c r="E182" s="33"/>
    </row>
  </sheetData>
  <mergeCells count="1">
    <mergeCell ref="A1:C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EA36F-7534-4722-9FC8-B0D7D317C102}">
  <dimension ref="A1:U449"/>
  <sheetViews>
    <sheetView view="pageBreakPreview" topLeftCell="A85" zoomScaleSheetLayoutView="100" workbookViewId="0">
      <selection activeCell="I104" sqref="I104"/>
    </sheetView>
  </sheetViews>
  <sheetFormatPr defaultRowHeight="15" customHeight="1" x14ac:dyDescent="0.3"/>
  <cols>
    <col min="6" max="6" width="9.109375" customWidth="1"/>
  </cols>
  <sheetData>
    <row r="1" spans="1:17" ht="15" customHeight="1" x14ac:dyDescent="0.3">
      <c r="J1" s="1"/>
      <c r="K1" s="1"/>
      <c r="L1" s="1"/>
      <c r="M1" s="2"/>
      <c r="N1" s="1"/>
      <c r="O1" s="3"/>
      <c r="P1" s="1"/>
      <c r="Q1" s="1"/>
    </row>
    <row r="2" spans="1:17" ht="15" customHeight="1" x14ac:dyDescent="0.3">
      <c r="H2" s="4"/>
      <c r="I2" s="4"/>
      <c r="J2" s="5" t="s">
        <v>0</v>
      </c>
      <c r="K2" s="6" t="s">
        <v>19</v>
      </c>
      <c r="L2" s="6"/>
      <c r="M2" s="6"/>
      <c r="N2" s="7" t="s">
        <v>1</v>
      </c>
      <c r="O2" s="6" t="s">
        <v>104</v>
      </c>
      <c r="P2" s="8"/>
      <c r="Q2" s="6"/>
    </row>
    <row r="3" spans="1:17" ht="15" customHeight="1" x14ac:dyDescent="0.3">
      <c r="H3" s="4"/>
      <c r="I3" s="4"/>
      <c r="J3" s="6" t="s">
        <v>103</v>
      </c>
      <c r="K3" s="6"/>
      <c r="L3" s="6"/>
      <c r="M3" s="6"/>
      <c r="N3" s="7" t="s">
        <v>2</v>
      </c>
      <c r="O3" s="8">
        <v>1</v>
      </c>
      <c r="P3" s="9" t="s">
        <v>3</v>
      </c>
      <c r="Q3" s="8"/>
    </row>
    <row r="4" spans="1:17" ht="15" customHeight="1" x14ac:dyDescent="0.3">
      <c r="H4" s="4"/>
      <c r="I4" s="4"/>
      <c r="J4" s="5" t="s">
        <v>4</v>
      </c>
      <c r="K4" s="8" t="s">
        <v>13</v>
      </c>
      <c r="L4" s="9" t="s">
        <v>5</v>
      </c>
      <c r="M4" s="10">
        <v>44825</v>
      </c>
      <c r="N4" s="7" t="s">
        <v>6</v>
      </c>
      <c r="O4" s="8" t="s">
        <v>27</v>
      </c>
      <c r="P4" s="9" t="s">
        <v>5</v>
      </c>
      <c r="Q4" s="10"/>
    </row>
    <row r="5" spans="1:17" ht="15" customHeight="1" thickBot="1" x14ac:dyDescent="0.35">
      <c r="A5" s="11"/>
      <c r="B5" s="11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  <c r="P5" s="12"/>
      <c r="Q5" s="14"/>
    </row>
    <row r="6" spans="1:17" s="22" customFormat="1" ht="15" customHeigh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6"/>
      <c r="N6" s="15"/>
      <c r="O6" s="15"/>
      <c r="P6" s="15"/>
      <c r="Q6" s="15"/>
    </row>
    <row r="7" spans="1:17" s="22" customFormat="1" ht="15" customHeight="1" x14ac:dyDescent="0.3">
      <c r="A7" s="17" t="s">
        <v>7</v>
      </c>
      <c r="B7" s="18"/>
      <c r="C7" s="15"/>
      <c r="D7" s="15"/>
      <c r="E7" s="15"/>
      <c r="F7" s="15"/>
      <c r="G7" s="15"/>
      <c r="H7" s="15"/>
      <c r="I7" s="15"/>
      <c r="J7" s="15"/>
      <c r="K7" s="15"/>
      <c r="L7" s="15"/>
      <c r="M7" s="16"/>
      <c r="N7" s="15"/>
      <c r="O7" s="15"/>
      <c r="P7" s="15"/>
      <c r="Q7" s="15"/>
    </row>
    <row r="8" spans="1:17" s="22" customFormat="1" ht="15" customHeight="1" x14ac:dyDescent="0.3">
      <c r="A8" s="19"/>
      <c r="B8" s="20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5"/>
      <c r="O8" s="15"/>
      <c r="P8" s="15"/>
      <c r="Q8" s="15"/>
    </row>
    <row r="9" spans="1:17" s="22" customFormat="1" ht="15" customHeight="1" x14ac:dyDescent="0.3">
      <c r="A9" s="19"/>
      <c r="B9" s="21" t="s">
        <v>20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5"/>
      <c r="P9" s="15"/>
      <c r="Q9" s="15"/>
    </row>
    <row r="10" spans="1:17" s="22" customFormat="1" ht="15" customHeight="1" x14ac:dyDescent="0.3">
      <c r="D10" s="15"/>
      <c r="E10" s="15"/>
      <c r="F10" s="15"/>
      <c r="G10" s="15"/>
      <c r="H10" s="15"/>
      <c r="I10" s="15"/>
      <c r="J10" s="15"/>
      <c r="K10" s="15"/>
      <c r="L10" s="15"/>
      <c r="M10" s="16"/>
      <c r="N10" s="15"/>
      <c r="O10" s="15"/>
      <c r="P10" s="15"/>
      <c r="Q10" s="15"/>
    </row>
    <row r="11" spans="1:17" s="22" customFormat="1" ht="15" customHeight="1" x14ac:dyDescent="0.3">
      <c r="A11" s="23" t="s">
        <v>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6"/>
      <c r="N11" s="15"/>
      <c r="O11" s="15"/>
      <c r="P11" s="15"/>
      <c r="Q11" s="15"/>
    </row>
    <row r="12" spans="1:17" s="22" customFormat="1" ht="15" customHeight="1" x14ac:dyDescent="0.3"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6"/>
      <c r="N12" s="15"/>
      <c r="O12" s="15"/>
      <c r="P12" s="15"/>
      <c r="Q12" s="15"/>
    </row>
    <row r="13" spans="1:17" s="22" customFormat="1" ht="15" customHeight="1" x14ac:dyDescent="0.3">
      <c r="B13" s="22" t="s">
        <v>21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6"/>
      <c r="N13" s="15"/>
      <c r="O13" s="15"/>
      <c r="P13" s="15"/>
      <c r="Q13" s="15"/>
    </row>
    <row r="14" spans="1:17" s="22" customFormat="1" ht="15" customHeight="1" x14ac:dyDescent="0.3"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6"/>
      <c r="N14" s="15"/>
      <c r="O14" s="15"/>
      <c r="P14" s="15"/>
      <c r="Q14" s="15"/>
    </row>
    <row r="15" spans="1:17" s="22" customFormat="1" ht="15" customHeight="1" x14ac:dyDescent="0.3">
      <c r="A15" s="23" t="s">
        <v>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6"/>
      <c r="N15" s="15"/>
      <c r="O15" s="15"/>
      <c r="P15" s="15"/>
      <c r="Q15" s="15"/>
    </row>
    <row r="16" spans="1:17" s="22" customFormat="1" ht="15" customHeight="1" x14ac:dyDescent="0.3">
      <c r="E16" s="27"/>
    </row>
    <row r="17" spans="1:21" s="22" customFormat="1" ht="15" customHeight="1" x14ac:dyDescent="0.3">
      <c r="E17" s="27"/>
      <c r="F17"/>
      <c r="G17" s="184"/>
    </row>
    <row r="18" spans="1:21" s="22" customFormat="1" ht="15" customHeight="1" x14ac:dyDescent="0.3">
      <c r="B18" s="52"/>
      <c r="C18" s="52" t="s">
        <v>197</v>
      </c>
      <c r="D18" s="52"/>
      <c r="E18" s="52"/>
      <c r="F18" s="186">
        <v>7.25</v>
      </c>
      <c r="G18" s="52" t="s">
        <v>24</v>
      </c>
      <c r="H18" s="52"/>
      <c r="I18" s="52"/>
      <c r="J18" s="52"/>
      <c r="K18" s="52"/>
      <c r="L18" s="52"/>
      <c r="M18" s="52"/>
      <c r="N18" s="52"/>
      <c r="O18" s="52"/>
      <c r="P18" s="52"/>
    </row>
    <row r="19" spans="1:21" s="22" customFormat="1" ht="15" customHeight="1" x14ac:dyDescent="0.3">
      <c r="B19" s="52"/>
      <c r="C19" s="52" t="s">
        <v>198</v>
      </c>
      <c r="D19" s="52"/>
      <c r="E19" s="52"/>
      <c r="F19" s="186">
        <v>0</v>
      </c>
      <c r="G19" s="52" t="s">
        <v>24</v>
      </c>
      <c r="H19" s="52"/>
      <c r="I19" s="52"/>
      <c r="J19" s="52"/>
      <c r="K19" s="52"/>
      <c r="L19" s="52"/>
      <c r="M19" s="52"/>
      <c r="N19" s="52"/>
      <c r="O19" s="52"/>
      <c r="P19" s="52"/>
    </row>
    <row r="20" spans="1:21" s="22" customFormat="1" ht="15" customHeight="1" x14ac:dyDescent="0.3"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</row>
    <row r="21" spans="1:21" s="22" customFormat="1" ht="15" customHeight="1" x14ac:dyDescent="0.3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</row>
    <row r="22" spans="1:21" s="22" customFormat="1" ht="15" customHeight="1" x14ac:dyDescent="0.3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</row>
    <row r="23" spans="1:21" s="22" customFormat="1" ht="15" customHeight="1" x14ac:dyDescent="0.3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</row>
    <row r="24" spans="1:21" s="22" customFormat="1" ht="15" customHeight="1" x14ac:dyDescent="0.3">
      <c r="A24" s="36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36"/>
      <c r="R24" s="36"/>
      <c r="S24" s="36"/>
      <c r="T24" s="36"/>
      <c r="U24" s="36"/>
    </row>
    <row r="25" spans="1:21" s="22" customFormat="1" ht="15" customHeight="1" x14ac:dyDescent="0.3">
      <c r="A25" s="36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36"/>
      <c r="R25" s="36"/>
      <c r="S25" s="36"/>
      <c r="T25" s="36"/>
      <c r="U25" s="36"/>
    </row>
    <row r="26" spans="1:21" s="22" customFormat="1" ht="15" customHeight="1" x14ac:dyDescent="0.3">
      <c r="A26" s="36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36"/>
      <c r="R26" s="36"/>
      <c r="S26" s="36"/>
      <c r="T26" s="36"/>
      <c r="U26" s="36"/>
    </row>
    <row r="27" spans="1:21" s="22" customFormat="1" ht="15" customHeight="1" x14ac:dyDescent="0.3">
      <c r="A27" s="36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36"/>
      <c r="R27" s="36"/>
      <c r="S27" s="36"/>
      <c r="T27" s="36"/>
      <c r="U27" s="36"/>
    </row>
    <row r="28" spans="1:21" s="22" customFormat="1" ht="15" customHeight="1" x14ac:dyDescent="0.3">
      <c r="A28" s="36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36"/>
      <c r="R28" s="36"/>
      <c r="S28" s="36"/>
      <c r="T28" s="36"/>
      <c r="U28" s="36"/>
    </row>
    <row r="29" spans="1:21" s="22" customFormat="1" ht="15" customHeight="1" x14ac:dyDescent="0.3">
      <c r="A29" s="36"/>
      <c r="B29" s="185"/>
      <c r="C29" s="40"/>
      <c r="D29" s="40"/>
      <c r="E29" s="40"/>
      <c r="F29" s="40"/>
      <c r="G29" s="40"/>
      <c r="H29" s="40"/>
      <c r="I29" s="40"/>
      <c r="J29" s="40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</row>
    <row r="30" spans="1:21" s="22" customFormat="1" ht="15" customHeight="1" x14ac:dyDescent="0.3">
      <c r="A30" s="36"/>
      <c r="B30" s="98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</row>
    <row r="31" spans="1:21" s="69" customFormat="1" ht="15" customHeight="1" x14ac:dyDescent="0.3">
      <c r="A31" s="36"/>
      <c r="B31" s="40"/>
      <c r="C31" s="40"/>
      <c r="D31" s="40"/>
      <c r="E31" s="183"/>
      <c r="F31" s="11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</row>
    <row r="32" spans="1:21" s="22" customFormat="1" ht="15" customHeight="1" x14ac:dyDescent="0.3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</row>
    <row r="33" spans="1:21" s="69" customFormat="1" ht="15" customHeight="1" x14ac:dyDescent="0.3">
      <c r="A33" s="36"/>
      <c r="B33" s="36"/>
      <c r="C33" s="36"/>
      <c r="D33" s="36"/>
      <c r="E33" s="183"/>
      <c r="F33" s="11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</row>
    <row r="34" spans="1:21" s="22" customFormat="1" ht="15" customHeight="1" x14ac:dyDescent="0.3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</row>
    <row r="35" spans="1:21" s="22" customFormat="1" ht="15" customHeight="1" x14ac:dyDescent="0.3">
      <c r="A35" s="36"/>
      <c r="B35" s="36"/>
      <c r="C35" s="189"/>
      <c r="D35" s="189"/>
      <c r="E35" s="189"/>
      <c r="F35" s="38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</row>
    <row r="36" spans="1:21" s="22" customFormat="1" ht="15" customHeight="1" x14ac:dyDescent="0.3">
      <c r="A36" s="36"/>
      <c r="B36" s="36"/>
      <c r="C36" s="36"/>
      <c r="D36" s="36"/>
      <c r="E36" s="183"/>
      <c r="F36" s="38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</row>
    <row r="37" spans="1:21" s="22" customFormat="1" ht="15" customHeight="1" x14ac:dyDescent="0.3">
      <c r="A37" s="36"/>
      <c r="B37" s="189"/>
      <c r="C37" s="189"/>
      <c r="D37" s="189"/>
      <c r="E37" s="189"/>
      <c r="F37" s="48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</row>
    <row r="38" spans="1:21" s="22" customFormat="1" ht="15" customHeight="1" x14ac:dyDescent="0.3">
      <c r="A38" s="36"/>
      <c r="B38"/>
      <c r="C38" s="69"/>
      <c r="D38" s="69"/>
      <c r="E38" s="69"/>
      <c r="F38" s="69"/>
      <c r="G38" s="69"/>
      <c r="H38" s="69"/>
      <c r="I38" s="69"/>
      <c r="J38" s="69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</row>
    <row r="39" spans="1:21" s="22" customFormat="1" ht="15" customHeight="1" x14ac:dyDescent="0.3">
      <c r="A39" s="36"/>
      <c r="B39" s="70" t="s">
        <v>200</v>
      </c>
      <c r="C39"/>
      <c r="D39"/>
      <c r="E39"/>
      <c r="F39"/>
      <c r="G39"/>
      <c r="H39" s="69"/>
      <c r="I39" s="69"/>
      <c r="J39" s="69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</row>
    <row r="40" spans="1:21" s="22" customFormat="1" ht="15" customHeight="1" x14ac:dyDescent="0.3">
      <c r="A40" s="36"/>
      <c r="B40" s="98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</row>
    <row r="41" spans="1:21" s="22" customFormat="1" ht="15" customHeight="1" x14ac:dyDescent="0.3">
      <c r="A41" s="36"/>
      <c r="B41" s="40"/>
      <c r="C41" s="52" t="s">
        <v>105</v>
      </c>
      <c r="D41" s="40"/>
      <c r="E41" s="68"/>
      <c r="F41" s="11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</row>
    <row r="42" spans="1:21" s="22" customFormat="1" ht="15" customHeight="1" x14ac:dyDescent="0.3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</row>
    <row r="43" spans="1:21" s="22" customFormat="1" ht="15" customHeight="1" x14ac:dyDescent="0.3">
      <c r="A43" s="36"/>
      <c r="B43" s="36"/>
      <c r="C43" s="36"/>
      <c r="D43" s="36"/>
      <c r="E43" s="68"/>
      <c r="F43" s="11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</row>
    <row r="44" spans="1:21" s="22" customFormat="1" ht="15" customHeight="1" x14ac:dyDescent="0.3">
      <c r="A44" s="36"/>
      <c r="B44" s="115" t="s">
        <v>106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</row>
    <row r="45" spans="1:21" s="22" customFormat="1" ht="15" customHeight="1" x14ac:dyDescent="0.3">
      <c r="A45" s="36"/>
      <c r="B45" s="36"/>
      <c r="C45" s="68"/>
      <c r="D45" s="68"/>
      <c r="E45" s="68"/>
      <c r="F45" s="38"/>
      <c r="G45" s="36"/>
      <c r="H45" s="40"/>
      <c r="I45" s="40"/>
      <c r="J45" s="40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</row>
    <row r="46" spans="1:21" s="22" customFormat="1" ht="15" customHeight="1" x14ac:dyDescent="0.3">
      <c r="A46" s="36"/>
      <c r="B46" s="36"/>
      <c r="C46" s="36"/>
      <c r="D46" s="36"/>
      <c r="E46" s="68"/>
      <c r="F46" s="38"/>
      <c r="G46" s="36"/>
      <c r="H46" s="40"/>
      <c r="I46" s="40"/>
      <c r="J46" s="40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</row>
    <row r="47" spans="1:21" s="22" customFormat="1" ht="15" customHeight="1" x14ac:dyDescent="0.3">
      <c r="A47" s="36"/>
      <c r="B47" s="68"/>
      <c r="C47" s="68"/>
      <c r="D47" s="68"/>
      <c r="E47" s="68"/>
      <c r="F47" s="48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</row>
    <row r="48" spans="1:21" s="22" customFormat="1" ht="15" customHeight="1" x14ac:dyDescent="0.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</row>
    <row r="49" spans="1:21" s="22" customFormat="1" ht="15" customHeight="1" x14ac:dyDescent="0.3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</row>
    <row r="50" spans="1:21" s="22" customFormat="1" ht="15" customHeight="1" x14ac:dyDescent="0.3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</row>
    <row r="51" spans="1:21" s="22" customFormat="1" ht="15" customHeight="1" x14ac:dyDescent="0.3">
      <c r="A51" s="36"/>
      <c r="B51" s="86"/>
      <c r="C51"/>
      <c r="D51"/>
      <c r="E51"/>
      <c r="F51"/>
      <c r="G51"/>
      <c r="H51"/>
      <c r="I51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</row>
    <row r="52" spans="1:21" s="22" customFormat="1" ht="15" customHeight="1" x14ac:dyDescent="0.3">
      <c r="A52" s="36"/>
      <c r="B52"/>
      <c r="C52"/>
      <c r="D52"/>
      <c r="E52"/>
      <c r="F52"/>
      <c r="G52"/>
      <c r="H52"/>
      <c r="I52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</row>
    <row r="53" spans="1:21" s="22" customFormat="1" ht="15" customHeight="1" x14ac:dyDescent="0.3">
      <c r="A53" s="36"/>
      <c r="B53"/>
      <c r="C53"/>
      <c r="D53"/>
      <c r="E53"/>
      <c r="F53"/>
      <c r="G53"/>
      <c r="H53"/>
      <c r="I53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</row>
    <row r="54" spans="1:21" s="22" customFormat="1" ht="15" customHeight="1" x14ac:dyDescent="0.3">
      <c r="A54" s="36"/>
      <c r="B54"/>
      <c r="C54"/>
      <c r="D54"/>
      <c r="E54"/>
      <c r="F54"/>
      <c r="G54"/>
      <c r="H54"/>
      <c r="I54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</row>
    <row r="55" spans="1:21" s="22" customFormat="1" ht="15" customHeight="1" x14ac:dyDescent="0.3">
      <c r="A55" s="36"/>
      <c r="B55"/>
      <c r="C55"/>
      <c r="D55"/>
      <c r="E55"/>
      <c r="F55"/>
      <c r="G55"/>
      <c r="H55"/>
      <c r="I55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</row>
    <row r="56" spans="1:21" s="22" customFormat="1" ht="15" customHeight="1" x14ac:dyDescent="0.3">
      <c r="A56" s="36"/>
      <c r="B56"/>
      <c r="C56"/>
      <c r="D56"/>
      <c r="E56"/>
      <c r="F56"/>
      <c r="G56"/>
      <c r="H56"/>
      <c r="I5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</row>
    <row r="57" spans="1:21" s="22" customFormat="1" ht="15" customHeight="1" x14ac:dyDescent="0.3">
      <c r="A57" s="36"/>
      <c r="B57" s="189" t="s">
        <v>107</v>
      </c>
      <c r="C57" s="189"/>
      <c r="D57" s="189"/>
      <c r="E57" s="189"/>
      <c r="F57" s="118">
        <v>7.56</v>
      </c>
      <c r="G57" s="36" t="s">
        <v>26</v>
      </c>
      <c r="H57" s="36" t="s">
        <v>108</v>
      </c>
      <c r="I57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</row>
    <row r="58" spans="1:21" s="22" customFormat="1" ht="15" customHeight="1" x14ac:dyDescent="0.3">
      <c r="A58" s="36"/>
      <c r="B58" s="189"/>
      <c r="C58" s="189"/>
      <c r="D58" s="189"/>
      <c r="E58" s="189"/>
      <c r="F58"/>
      <c r="G58"/>
      <c r="H58" s="36"/>
      <c r="I58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</row>
    <row r="59" spans="1:21" s="22" customFormat="1" ht="15" customHeight="1" x14ac:dyDescent="0.3">
      <c r="A59" s="36"/>
      <c r="B59" s="189" t="s">
        <v>109</v>
      </c>
      <c r="C59" s="189"/>
      <c r="D59" s="189"/>
      <c r="E59" s="189"/>
      <c r="F59" s="119">
        <f>0.15</f>
        <v>0.15</v>
      </c>
      <c r="G59" s="36" t="s">
        <v>110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</row>
    <row r="60" spans="1:21" s="22" customFormat="1" ht="15" customHeight="1" x14ac:dyDescent="0.3">
      <c r="A60" s="36"/>
      <c r="B60" s="189"/>
      <c r="C60" s="189"/>
      <c r="D60" s="189"/>
      <c r="E60" s="189"/>
      <c r="F60" s="29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</row>
    <row r="61" spans="1:21" s="22" customFormat="1" ht="15" customHeight="1" x14ac:dyDescent="0.3">
      <c r="A61" s="36"/>
      <c r="B61" s="189" t="s">
        <v>111</v>
      </c>
      <c r="C61" s="189"/>
      <c r="D61" s="189"/>
      <c r="E61" s="189"/>
      <c r="F61" s="29">
        <f>F57*F59*2/7</f>
        <v>0.32399999999999995</v>
      </c>
      <c r="G61" s="36" t="s">
        <v>23</v>
      </c>
      <c r="H61" s="36" t="s">
        <v>199</v>
      </c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</row>
    <row r="62" spans="1:21" s="22" customFormat="1" ht="15" customHeight="1" x14ac:dyDescent="0.3">
      <c r="A62" s="36"/>
      <c r="B62" s="36"/>
      <c r="C62" s="36"/>
      <c r="D62" s="36"/>
      <c r="E62" s="37"/>
      <c r="F62" s="29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</row>
    <row r="63" spans="1:21" s="22" customFormat="1" ht="15" customHeight="1" x14ac:dyDescent="0.3">
      <c r="A63" s="36"/>
      <c r="B63" s="115" t="s">
        <v>112</v>
      </c>
      <c r="C63" s="36"/>
      <c r="D63" s="36"/>
      <c r="E63" s="37"/>
      <c r="F63" s="38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</row>
    <row r="64" spans="1:21" s="22" customFormat="1" ht="15" customHeight="1" x14ac:dyDescent="0.3">
      <c r="A64" s="36"/>
      <c r="B64" s="36"/>
      <c r="C64" s="36"/>
      <c r="D64" s="36"/>
      <c r="E64" s="37"/>
      <c r="F64" s="38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</row>
    <row r="65" spans="1:21" s="22" customFormat="1" ht="15" customHeight="1" x14ac:dyDescent="0.3">
      <c r="A65" s="36"/>
      <c r="B65" s="189" t="s">
        <v>113</v>
      </c>
      <c r="C65" s="189"/>
      <c r="D65" s="189"/>
      <c r="E65" s="189"/>
      <c r="F65" s="120">
        <v>0.66810000000000003</v>
      </c>
      <c r="G65" s="36" t="s">
        <v>26</v>
      </c>
      <c r="H65" s="117" t="s">
        <v>108</v>
      </c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</row>
    <row r="66" spans="1:21" s="22" customFormat="1" ht="1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</row>
    <row r="67" spans="1:21" s="22" customFormat="1" ht="15" customHeight="1" x14ac:dyDescent="0.3">
      <c r="A67" s="36"/>
      <c r="B67" s="189" t="s">
        <v>114</v>
      </c>
      <c r="C67" s="189"/>
      <c r="D67" s="189"/>
      <c r="E67" s="189"/>
      <c r="F67" s="119">
        <v>0.25</v>
      </c>
      <c r="G67" s="36" t="s">
        <v>101</v>
      </c>
      <c r="H67" s="36" t="s">
        <v>116</v>
      </c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</row>
    <row r="68" spans="1:21" s="22" customFormat="1" ht="15" customHeight="1" x14ac:dyDescent="0.3">
      <c r="A68" s="36"/>
      <c r="B68" s="36"/>
      <c r="C68" s="36"/>
      <c r="D68" s="36"/>
      <c r="E68" s="37"/>
      <c r="F68" s="29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</row>
    <row r="69" spans="1:21" s="22" customFormat="1" ht="15" customHeight="1" x14ac:dyDescent="0.3">
      <c r="A69" s="36"/>
      <c r="B69" s="189" t="s">
        <v>115</v>
      </c>
      <c r="C69" s="189"/>
      <c r="D69" s="189"/>
      <c r="E69" s="189"/>
      <c r="F69" s="121">
        <f>F65*F67/12</f>
        <v>1.3918750000000001E-2</v>
      </c>
      <c r="G69" s="36" t="s">
        <v>117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</row>
    <row r="70" spans="1:21" s="22" customFormat="1" ht="15" customHeight="1" x14ac:dyDescent="0.3">
      <c r="A70" s="36"/>
      <c r="B70" s="36"/>
      <c r="C70" s="36"/>
      <c r="D70" s="36"/>
      <c r="E70" s="36"/>
      <c r="F70" s="11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1:21" s="22" customFormat="1" ht="15" customHeight="1" x14ac:dyDescent="0.3">
      <c r="A71" s="36"/>
      <c r="B71" s="189" t="s">
        <v>118</v>
      </c>
      <c r="C71" s="189"/>
      <c r="D71" s="189"/>
      <c r="E71" s="189"/>
      <c r="F71" s="114">
        <f>F69*0.49</f>
        <v>6.8201874999999999E-3</v>
      </c>
      <c r="G71" s="36" t="s">
        <v>119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1:21" s="22" customFormat="1" ht="15" customHeight="1" x14ac:dyDescent="0.3">
      <c r="A72" s="36"/>
      <c r="B72" s="36"/>
      <c r="C72" s="36"/>
      <c r="D72" s="36"/>
      <c r="E72" s="36"/>
      <c r="F72" s="11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</row>
    <row r="73" spans="1:21" s="22" customFormat="1" ht="15" customHeight="1" x14ac:dyDescent="0.3">
      <c r="A73" s="36"/>
      <c r="B73" s="189" t="s">
        <v>139</v>
      </c>
      <c r="C73" s="189"/>
      <c r="D73" s="189"/>
      <c r="E73" s="189"/>
      <c r="F73" s="122">
        <f>F71+0.25*F71</f>
        <v>8.5252343749999994E-3</v>
      </c>
      <c r="G73" s="36" t="s">
        <v>119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</row>
    <row r="74" spans="1:21" s="22" customFormat="1" ht="15" customHeight="1" x14ac:dyDescent="0.3">
      <c r="A74" s="36"/>
      <c r="B74" s="36"/>
      <c r="C74" s="36"/>
      <c r="D74" s="36"/>
      <c r="E74" s="37"/>
      <c r="F74" s="122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</row>
    <row r="75" spans="1:21" s="22" customFormat="1" ht="15" customHeight="1" x14ac:dyDescent="0.3">
      <c r="A75" s="36"/>
      <c r="B75" s="189" t="s">
        <v>120</v>
      </c>
      <c r="C75" s="189"/>
      <c r="D75" s="189"/>
      <c r="E75" s="189"/>
      <c r="F75" s="119">
        <f>7</f>
        <v>7</v>
      </c>
      <c r="G75" s="36" t="s">
        <v>25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1:21" s="22" customFormat="1" ht="15" customHeight="1" x14ac:dyDescent="0.3">
      <c r="A76" s="36"/>
      <c r="B76" s="36"/>
      <c r="C76" s="36"/>
      <c r="D76" s="36"/>
      <c r="E76" s="37"/>
      <c r="F76" s="38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1:21" s="22" customFormat="1" ht="15" customHeight="1" x14ac:dyDescent="0.3">
      <c r="A77" s="36"/>
      <c r="B77" s="189" t="s">
        <v>121</v>
      </c>
      <c r="C77" s="189"/>
      <c r="D77" s="189"/>
      <c r="E77" s="189"/>
      <c r="F77" s="36">
        <f>F73/F75</f>
        <v>1.217890625E-3</v>
      </c>
      <c r="G77" s="36" t="s">
        <v>23</v>
      </c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</row>
    <row r="78" spans="1:21" s="22" customFormat="1" ht="1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</row>
    <row r="79" spans="1:21" s="22" customFormat="1" ht="1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1:21" s="22" customFormat="1" ht="15" customHeight="1" x14ac:dyDescent="0.3">
      <c r="A80"/>
      <c r="B80"/>
      <c r="C80"/>
      <c r="D80"/>
      <c r="E80"/>
      <c r="F80"/>
      <c r="G80"/>
      <c r="H80"/>
      <c r="I80"/>
      <c r="J80" s="1"/>
      <c r="K80" s="1"/>
      <c r="L80" s="1"/>
      <c r="M80" s="2"/>
      <c r="N80" s="1"/>
      <c r="O80" s="3"/>
      <c r="P80" s="1"/>
      <c r="Q80" s="1"/>
      <c r="R80" s="36"/>
      <c r="S80" s="36"/>
      <c r="T80" s="36"/>
      <c r="U80" s="36"/>
    </row>
    <row r="81" spans="1:21" s="22" customFormat="1" ht="15" customHeight="1" x14ac:dyDescent="0.3">
      <c r="A81"/>
      <c r="B81"/>
      <c r="C81"/>
      <c r="D81"/>
      <c r="E81"/>
      <c r="F81"/>
      <c r="G81"/>
      <c r="H81" s="4"/>
      <c r="I81" s="4"/>
      <c r="J81" s="5" t="s">
        <v>0</v>
      </c>
      <c r="K81" s="6" t="s">
        <v>19</v>
      </c>
      <c r="L81" s="6"/>
      <c r="M81" s="6"/>
      <c r="N81" s="7" t="s">
        <v>1</v>
      </c>
      <c r="O81" s="6" t="s">
        <v>104</v>
      </c>
      <c r="P81" s="8"/>
      <c r="Q81" s="6"/>
      <c r="R81" s="36"/>
      <c r="S81" s="36"/>
      <c r="T81" s="36"/>
      <c r="U81" s="36"/>
    </row>
    <row r="82" spans="1:21" s="22" customFormat="1" ht="15" customHeight="1" x14ac:dyDescent="0.3">
      <c r="A82"/>
      <c r="B82"/>
      <c r="C82"/>
      <c r="D82"/>
      <c r="E82"/>
      <c r="F82"/>
      <c r="G82"/>
      <c r="H82" s="4"/>
      <c r="I82" s="4"/>
      <c r="J82" s="6" t="s">
        <v>103</v>
      </c>
      <c r="K82" s="6"/>
      <c r="L82" s="6"/>
      <c r="M82" s="6"/>
      <c r="N82" s="7" t="s">
        <v>2</v>
      </c>
      <c r="O82" s="8">
        <v>1</v>
      </c>
      <c r="P82" s="9" t="s">
        <v>3</v>
      </c>
      <c r="Q82" s="8"/>
      <c r="R82" s="36"/>
      <c r="S82" s="36"/>
      <c r="T82" s="36"/>
      <c r="U82" s="36"/>
    </row>
    <row r="83" spans="1:21" s="22" customFormat="1" ht="15" customHeight="1" x14ac:dyDescent="0.3">
      <c r="A83"/>
      <c r="B83"/>
      <c r="C83"/>
      <c r="D83"/>
      <c r="E83"/>
      <c r="F83"/>
      <c r="G83"/>
      <c r="H83" s="4"/>
      <c r="I83" s="4"/>
      <c r="J83" s="5" t="s">
        <v>4</v>
      </c>
      <c r="K83" s="8" t="s">
        <v>13</v>
      </c>
      <c r="L83" s="9" t="s">
        <v>5</v>
      </c>
      <c r="M83" s="10">
        <v>44825</v>
      </c>
      <c r="N83" s="7" t="s">
        <v>6</v>
      </c>
      <c r="O83" s="8" t="s">
        <v>27</v>
      </c>
      <c r="P83" s="9" t="s">
        <v>5</v>
      </c>
      <c r="Q83" s="10"/>
      <c r="R83" s="36"/>
      <c r="S83" s="36"/>
      <c r="T83" s="36"/>
      <c r="U83" s="36"/>
    </row>
    <row r="84" spans="1:21" s="22" customFormat="1" ht="15" customHeight="1" thickBo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2"/>
      <c r="K84" s="12"/>
      <c r="L84" s="12"/>
      <c r="M84" s="12"/>
      <c r="N84" s="12"/>
      <c r="O84" s="13"/>
      <c r="P84" s="12"/>
      <c r="Q84" s="14"/>
      <c r="R84" s="36"/>
      <c r="S84" s="36"/>
      <c r="T84" s="36"/>
      <c r="U84" s="36"/>
    </row>
    <row r="85" spans="1:21" s="22" customFormat="1" ht="15" customHeight="1" x14ac:dyDescent="0.3">
      <c r="A85" s="36"/>
      <c r="B85" s="36"/>
      <c r="C85" s="36"/>
      <c r="D85" s="36"/>
      <c r="E85" s="37"/>
      <c r="F85" s="38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</row>
    <row r="86" spans="1:21" s="22" customFormat="1" ht="15" customHeight="1" x14ac:dyDescent="0.3">
      <c r="A86" s="36"/>
      <c r="B86" s="117" t="s">
        <v>122</v>
      </c>
      <c r="C86" s="117"/>
      <c r="D86" s="114"/>
      <c r="E86" s="37"/>
      <c r="F86" s="38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</row>
    <row r="87" spans="1:21" s="22" customFormat="1" ht="1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</row>
    <row r="88" spans="1:21" s="22" customFormat="1" ht="15" customHeight="1" x14ac:dyDescent="0.3">
      <c r="A88" s="36"/>
      <c r="B88" s="189" t="s">
        <v>123</v>
      </c>
      <c r="C88" s="189"/>
      <c r="D88" s="189"/>
      <c r="E88" s="189"/>
      <c r="F88" s="120">
        <f>7.66/1000</f>
        <v>7.6600000000000001E-3</v>
      </c>
      <c r="G88" s="36" t="s">
        <v>23</v>
      </c>
      <c r="H88" s="36" t="s">
        <v>40</v>
      </c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</row>
    <row r="89" spans="1:21" s="22" customFormat="1" ht="15" customHeight="1" x14ac:dyDescent="0.3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36"/>
      <c r="S89" s="36"/>
      <c r="T89" s="36"/>
      <c r="U89" s="36"/>
    </row>
    <row r="90" spans="1:21" s="22" customFormat="1" ht="15" customHeight="1" x14ac:dyDescent="0.3">
      <c r="A90" s="117"/>
      <c r="B90" s="189" t="s">
        <v>124</v>
      </c>
      <c r="C90" s="189"/>
      <c r="D90" s="189"/>
      <c r="E90" s="189"/>
      <c r="F90" s="123">
        <f>6.66/1000</f>
        <v>6.6600000000000001E-3</v>
      </c>
      <c r="G90" s="36" t="s">
        <v>23</v>
      </c>
      <c r="H90" s="36" t="s">
        <v>40</v>
      </c>
      <c r="I90" s="117"/>
      <c r="J90" s="117"/>
      <c r="K90" s="117"/>
      <c r="L90" s="117"/>
      <c r="M90" s="117"/>
      <c r="N90" s="117"/>
      <c r="O90" s="117"/>
      <c r="P90" s="117"/>
      <c r="Q90" s="117"/>
      <c r="R90" s="36"/>
      <c r="S90" s="36"/>
      <c r="T90" s="36"/>
      <c r="U90" s="36"/>
    </row>
    <row r="91" spans="1:21" s="22" customFormat="1" ht="15" customHeight="1" x14ac:dyDescent="0.3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36"/>
      <c r="S91" s="36"/>
      <c r="T91" s="36"/>
      <c r="U91" s="36"/>
    </row>
    <row r="92" spans="1:21" s="22" customFormat="1" ht="15" customHeight="1" x14ac:dyDescent="0.3">
      <c r="A92" s="117"/>
      <c r="B92" s="189" t="s">
        <v>125</v>
      </c>
      <c r="C92" s="189"/>
      <c r="D92" s="189"/>
      <c r="E92" s="189"/>
      <c r="F92" s="114">
        <f>F88+F90+F77</f>
        <v>1.5537890625E-2</v>
      </c>
      <c r="G92" s="117" t="s">
        <v>23</v>
      </c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36"/>
      <c r="S92" s="36"/>
      <c r="T92" s="36"/>
      <c r="U92" s="36"/>
    </row>
    <row r="93" spans="1:21" s="22" customFormat="1" ht="15" customHeight="1" x14ac:dyDescent="0.3">
      <c r="A93" s="117"/>
      <c r="B93" s="117"/>
      <c r="C93" s="117"/>
      <c r="D93" s="117"/>
      <c r="E93" s="117"/>
      <c r="F93" s="114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36"/>
      <c r="S93" s="36"/>
      <c r="T93" s="36"/>
      <c r="U93" s="36"/>
    </row>
    <row r="94" spans="1:21" s="22" customFormat="1" ht="15" customHeight="1" x14ac:dyDescent="0.3">
      <c r="A94" s="117"/>
      <c r="B94" s="117" t="s">
        <v>128</v>
      </c>
      <c r="C94" s="117"/>
      <c r="D94" s="117"/>
      <c r="E94" s="117"/>
      <c r="F94" s="114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36"/>
      <c r="S94" s="36"/>
      <c r="T94" s="36"/>
      <c r="U94" s="36"/>
    </row>
    <row r="95" spans="1:21" s="22" customFormat="1" ht="15" customHeight="1" x14ac:dyDescent="0.3">
      <c r="A95" s="117"/>
      <c r="B95" s="117"/>
      <c r="C95" s="117"/>
      <c r="D95" s="117"/>
      <c r="E95" s="117"/>
      <c r="F95" s="114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36"/>
      <c r="S95" s="36"/>
      <c r="T95" s="36"/>
      <c r="U95" s="36"/>
    </row>
    <row r="96" spans="1:21" s="22" customFormat="1" ht="15" customHeight="1" x14ac:dyDescent="0.3">
      <c r="A96" s="117"/>
      <c r="B96" s="189" t="s">
        <v>126</v>
      </c>
      <c r="C96" s="189"/>
      <c r="D96" s="189"/>
      <c r="E96" s="189"/>
      <c r="F96" s="114">
        <f>(F92+50/1000)*2/7</f>
        <v>1.8725111607142856E-2</v>
      </c>
      <c r="G96" s="117" t="s">
        <v>23</v>
      </c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36"/>
      <c r="S96" s="36"/>
      <c r="T96" s="36"/>
      <c r="U96" s="36"/>
    </row>
    <row r="97" spans="1:21" s="22" customFormat="1" ht="15" customHeight="1" x14ac:dyDescent="0.3">
      <c r="A97" s="117"/>
      <c r="B97" s="117"/>
      <c r="C97" s="117"/>
      <c r="D97" s="117"/>
      <c r="E97" s="117"/>
      <c r="F97" s="114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36"/>
      <c r="S97" s="36"/>
      <c r="T97" s="36"/>
      <c r="U97" s="36"/>
    </row>
    <row r="98" spans="1:21" s="22" customFormat="1" ht="15" customHeight="1" x14ac:dyDescent="0.3">
      <c r="A98" s="117"/>
      <c r="B98" s="117" t="s">
        <v>127</v>
      </c>
      <c r="C98" s="117"/>
      <c r="D98" s="117"/>
      <c r="E98" s="117"/>
      <c r="F98" s="114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6"/>
      <c r="S98" s="36"/>
      <c r="T98" s="36"/>
      <c r="U98" s="36"/>
    </row>
    <row r="99" spans="1:21" s="22" customFormat="1" ht="15" customHeight="1" x14ac:dyDescent="0.3">
      <c r="A99" s="117"/>
      <c r="B99" s="117"/>
      <c r="C99" s="117"/>
      <c r="D99" s="117"/>
      <c r="E99" s="117"/>
      <c r="F99" s="114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36"/>
      <c r="S99" s="36"/>
      <c r="T99" s="36"/>
      <c r="U99" s="36"/>
    </row>
    <row r="100" spans="1:21" s="22" customFormat="1" ht="15" customHeight="1" x14ac:dyDescent="0.3">
      <c r="A100" s="117"/>
      <c r="B100" s="189" t="s">
        <v>129</v>
      </c>
      <c r="C100" s="189"/>
      <c r="D100" s="189"/>
      <c r="E100" s="189"/>
      <c r="F100" s="114">
        <f>F96+F96*0.15</f>
        <v>2.1533878348214283E-2</v>
      </c>
      <c r="G100" s="117" t="s">
        <v>23</v>
      </c>
      <c r="H100" s="117"/>
      <c r="I100" s="36" t="s">
        <v>199</v>
      </c>
      <c r="J100" s="117"/>
      <c r="K100" s="117"/>
      <c r="L100" s="117"/>
      <c r="M100" s="117"/>
      <c r="N100" s="117"/>
      <c r="O100" s="117"/>
      <c r="P100" s="117"/>
      <c r="Q100" s="117"/>
      <c r="R100" s="36"/>
      <c r="S100" s="36"/>
      <c r="T100" s="36"/>
      <c r="U100" s="36"/>
    </row>
    <row r="101" spans="1:21" s="22" customFormat="1" ht="15" customHeight="1" x14ac:dyDescent="0.3">
      <c r="A101" s="117"/>
      <c r="B101" s="117"/>
      <c r="C101" s="117"/>
      <c r="D101" s="117"/>
      <c r="E101" s="117"/>
      <c r="F101" s="114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36"/>
      <c r="S101" s="36"/>
      <c r="T101" s="36"/>
      <c r="U101" s="36"/>
    </row>
    <row r="102" spans="1:21" s="22" customFormat="1" ht="15" customHeight="1" x14ac:dyDescent="0.3">
      <c r="A102" s="117"/>
      <c r="B102" s="117"/>
      <c r="C102" s="117" t="s">
        <v>201</v>
      </c>
      <c r="D102" s="117"/>
      <c r="E102" s="183" t="s">
        <v>14</v>
      </c>
      <c r="F102" s="187">
        <f>F100+F61</f>
        <v>0.34553387834821425</v>
      </c>
      <c r="G102" s="117" t="s">
        <v>23</v>
      </c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36"/>
      <c r="S102" s="36"/>
      <c r="T102" s="36"/>
      <c r="U102" s="36"/>
    </row>
    <row r="103" spans="1:21" s="22" customFormat="1" ht="15" customHeight="1" x14ac:dyDescent="0.3">
      <c r="A103" s="117"/>
      <c r="B103" s="117"/>
      <c r="C103" s="117"/>
      <c r="D103" s="117"/>
      <c r="E103" s="117"/>
      <c r="F103" s="114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36"/>
      <c r="S103" s="36"/>
      <c r="T103" s="36"/>
      <c r="U103" s="36"/>
    </row>
    <row r="104" spans="1:21" s="22" customFormat="1" ht="15" customHeight="1" x14ac:dyDescent="0.3">
      <c r="A104" s="117"/>
      <c r="B104" s="117"/>
      <c r="C104" s="117"/>
      <c r="D104" s="117"/>
      <c r="E104" s="117"/>
      <c r="F104" s="114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36"/>
      <c r="S104" s="36"/>
      <c r="T104" s="36"/>
      <c r="U104" s="36"/>
    </row>
    <row r="105" spans="1:21" s="22" customFormat="1" ht="15" customHeight="1" x14ac:dyDescent="0.3">
      <c r="A105" s="117"/>
      <c r="B105" s="117"/>
      <c r="C105" s="117"/>
      <c r="D105" s="117"/>
      <c r="E105" s="117"/>
      <c r="F105" s="114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36"/>
      <c r="S105" s="36"/>
      <c r="T105" s="36"/>
      <c r="U105" s="36"/>
    </row>
    <row r="106" spans="1:21" s="22" customFormat="1" ht="15" customHeight="1" x14ac:dyDescent="0.3">
      <c r="A106" s="117"/>
      <c r="B106" s="117"/>
      <c r="C106" s="117"/>
      <c r="D106" s="117"/>
      <c r="E106" s="117"/>
      <c r="F106" s="114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36"/>
      <c r="S106" s="36"/>
      <c r="T106" s="36"/>
      <c r="U106" s="36"/>
    </row>
    <row r="107" spans="1:21" s="22" customFormat="1" ht="15" customHeight="1" x14ac:dyDescent="0.3">
      <c r="A107" s="117"/>
      <c r="B107" s="117"/>
      <c r="C107" s="117"/>
      <c r="D107" s="117"/>
      <c r="E107" s="117"/>
      <c r="F107" s="114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36"/>
      <c r="S107" s="36"/>
      <c r="T107" s="36"/>
      <c r="U107" s="36"/>
    </row>
    <row r="108" spans="1:21" s="22" customFormat="1" ht="15" customHeight="1" x14ac:dyDescent="0.3">
      <c r="A108" s="117"/>
      <c r="B108" s="117"/>
      <c r="C108" s="117"/>
      <c r="D108" s="117"/>
      <c r="E108" s="117"/>
      <c r="F108" s="114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36"/>
      <c r="S108" s="36"/>
      <c r="T108" s="36"/>
      <c r="U108" s="36"/>
    </row>
    <row r="109" spans="1:21" s="22" customFormat="1" ht="15" customHeight="1" x14ac:dyDescent="0.3">
      <c r="A109" s="117"/>
      <c r="B109" s="117"/>
      <c r="C109" s="117"/>
      <c r="D109" s="117"/>
      <c r="E109" s="117"/>
      <c r="F109" s="114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36"/>
      <c r="S109" s="36"/>
      <c r="T109" s="36"/>
      <c r="U109" s="36"/>
    </row>
    <row r="110" spans="1:21" s="22" customFormat="1" ht="15" customHeight="1" x14ac:dyDescent="0.3">
      <c r="A110" s="117"/>
      <c r="B110" s="117"/>
      <c r="C110" s="117"/>
      <c r="D110" s="117"/>
      <c r="E110" s="117"/>
      <c r="F110" s="114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36"/>
      <c r="S110" s="36"/>
      <c r="T110" s="36"/>
      <c r="U110" s="36"/>
    </row>
    <row r="111" spans="1:21" s="22" customFormat="1" ht="15" customHeight="1" x14ac:dyDescent="0.3">
      <c r="A111" s="117"/>
      <c r="B111" s="117"/>
      <c r="C111" s="117"/>
      <c r="D111" s="117"/>
      <c r="E111" s="117"/>
      <c r="F111" s="114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36"/>
      <c r="S111" s="36"/>
      <c r="T111" s="36"/>
      <c r="U111" s="36"/>
    </row>
    <row r="112" spans="1:21" s="22" customFormat="1" ht="15" customHeight="1" x14ac:dyDescent="0.3">
      <c r="A112" s="117"/>
      <c r="B112" s="117"/>
      <c r="C112" s="117"/>
      <c r="D112" s="117"/>
      <c r="E112" s="117"/>
      <c r="F112" s="114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36"/>
      <c r="S112" s="36"/>
      <c r="T112" s="36"/>
      <c r="U112" s="36"/>
    </row>
    <row r="113" spans="1:21" s="22" customFormat="1" ht="15" customHeight="1" x14ac:dyDescent="0.3">
      <c r="A113" s="117"/>
      <c r="B113" s="117"/>
      <c r="C113" s="117"/>
      <c r="D113" s="117"/>
      <c r="E113" s="117"/>
      <c r="F113" s="114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36"/>
      <c r="S113" s="36"/>
      <c r="T113" s="36"/>
      <c r="U113" s="36"/>
    </row>
    <row r="114" spans="1:21" s="22" customFormat="1" ht="15" customHeight="1" x14ac:dyDescent="0.3">
      <c r="A114" s="117"/>
      <c r="B114" s="117"/>
      <c r="C114" s="117"/>
      <c r="D114" s="117"/>
      <c r="E114" s="117"/>
      <c r="F114" s="114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36"/>
      <c r="S114" s="36"/>
      <c r="T114" s="36"/>
      <c r="U114" s="36"/>
    </row>
    <row r="115" spans="1:21" s="22" customFormat="1" ht="15" customHeight="1" x14ac:dyDescent="0.3">
      <c r="A115" s="117"/>
      <c r="B115" s="117"/>
      <c r="C115" s="117"/>
      <c r="D115" s="117"/>
      <c r="E115" s="117"/>
      <c r="F115" s="114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36"/>
      <c r="S115" s="36"/>
      <c r="T115" s="36"/>
      <c r="U115" s="36"/>
    </row>
    <row r="116" spans="1:21" s="22" customFormat="1" ht="15" customHeight="1" x14ac:dyDescent="0.3">
      <c r="A116" s="117"/>
      <c r="B116" s="117"/>
      <c r="C116" s="117"/>
      <c r="D116" s="117"/>
      <c r="E116" s="117"/>
      <c r="F116" s="114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36"/>
      <c r="S116" s="36"/>
      <c r="T116" s="36"/>
      <c r="U116" s="36"/>
    </row>
    <row r="117" spans="1:21" s="22" customFormat="1" ht="15" customHeight="1" x14ac:dyDescent="0.3">
      <c r="A117" s="117"/>
      <c r="B117" s="117"/>
      <c r="C117" s="117"/>
      <c r="D117" s="117"/>
      <c r="E117" s="117"/>
      <c r="F117" s="114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36"/>
      <c r="S117" s="36"/>
      <c r="T117" s="36"/>
      <c r="U117" s="36"/>
    </row>
    <row r="118" spans="1:21" s="22" customFormat="1" ht="15" customHeight="1" x14ac:dyDescent="0.3">
      <c r="A118" s="117"/>
      <c r="B118" s="117"/>
      <c r="C118" s="117"/>
      <c r="D118" s="117"/>
      <c r="E118" s="117"/>
      <c r="F118" s="114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36"/>
      <c r="S118" s="36"/>
      <c r="T118" s="36"/>
      <c r="U118" s="36"/>
    </row>
    <row r="119" spans="1:21" s="22" customFormat="1" ht="15" customHeight="1" x14ac:dyDescent="0.3">
      <c r="A119" s="117"/>
      <c r="B119" s="117"/>
      <c r="C119" s="117"/>
      <c r="D119" s="117"/>
      <c r="E119" s="117"/>
      <c r="F119" s="114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36"/>
      <c r="S119" s="36"/>
      <c r="T119" s="36"/>
      <c r="U119" s="36"/>
    </row>
    <row r="120" spans="1:21" s="22" customFormat="1" ht="15" customHeight="1" x14ac:dyDescent="0.3">
      <c r="A120" s="117"/>
      <c r="B120" s="117"/>
      <c r="C120" s="117"/>
      <c r="D120" s="117"/>
      <c r="E120" s="117"/>
      <c r="F120" s="114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36"/>
      <c r="S120" s="36"/>
      <c r="T120" s="36"/>
      <c r="U120" s="36"/>
    </row>
    <row r="121" spans="1:21" s="22" customFormat="1" ht="15" customHeight="1" x14ac:dyDescent="0.3">
      <c r="A121" s="117"/>
      <c r="B121" s="117"/>
      <c r="C121" s="117"/>
      <c r="D121" s="117"/>
      <c r="E121" s="117"/>
      <c r="F121" s="114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36"/>
      <c r="S121" s="36"/>
      <c r="T121" s="36"/>
      <c r="U121" s="36"/>
    </row>
    <row r="122" spans="1:21" s="22" customFormat="1" ht="15" customHeight="1" x14ac:dyDescent="0.3">
      <c r="A122" s="117"/>
      <c r="B122" s="117"/>
      <c r="C122" s="117"/>
      <c r="D122" s="117"/>
      <c r="E122" s="117"/>
      <c r="F122" s="114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36"/>
      <c r="S122" s="36"/>
      <c r="T122" s="36"/>
      <c r="U122" s="36"/>
    </row>
    <row r="123" spans="1:21" s="22" customFormat="1" ht="15" customHeight="1" x14ac:dyDescent="0.3">
      <c r="A123" s="117"/>
      <c r="B123" s="117"/>
      <c r="C123" s="117"/>
      <c r="D123" s="117"/>
      <c r="E123" s="117"/>
      <c r="F123" s="114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36"/>
      <c r="S123" s="36"/>
      <c r="T123" s="36"/>
      <c r="U123" s="36"/>
    </row>
    <row r="124" spans="1:21" s="22" customFormat="1" ht="15" customHeight="1" x14ac:dyDescent="0.3">
      <c r="A124" s="117"/>
      <c r="B124" s="117"/>
      <c r="C124" s="117"/>
      <c r="D124" s="117"/>
      <c r="E124" s="117"/>
      <c r="F124" s="114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36"/>
      <c r="S124" s="36"/>
      <c r="T124" s="36"/>
      <c r="U124" s="36"/>
    </row>
    <row r="125" spans="1:21" s="22" customFormat="1" ht="15" customHeight="1" x14ac:dyDescent="0.3">
      <c r="A125" s="117"/>
      <c r="B125" s="117"/>
      <c r="C125" s="117"/>
      <c r="D125" s="117"/>
      <c r="E125" s="117"/>
      <c r="F125" s="114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36"/>
      <c r="S125" s="36"/>
      <c r="T125" s="36"/>
      <c r="U125" s="36"/>
    </row>
    <row r="126" spans="1:21" s="22" customFormat="1" ht="15" customHeight="1" x14ac:dyDescent="0.3">
      <c r="A126" s="117"/>
      <c r="B126" s="117"/>
      <c r="C126" s="117"/>
      <c r="D126" s="117"/>
      <c r="E126" s="117"/>
      <c r="F126" s="114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36"/>
      <c r="S126" s="36"/>
      <c r="T126" s="36"/>
      <c r="U126" s="36"/>
    </row>
    <row r="127" spans="1:21" s="22" customFormat="1" ht="15" customHeight="1" x14ac:dyDescent="0.3">
      <c r="A127" s="117"/>
      <c r="B127" s="117"/>
      <c r="C127" s="117"/>
      <c r="D127" s="117"/>
      <c r="E127" s="117"/>
      <c r="F127" s="114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36"/>
      <c r="S127" s="36"/>
      <c r="T127" s="36"/>
      <c r="U127" s="36"/>
    </row>
    <row r="128" spans="1:21" s="22" customFormat="1" ht="15" customHeight="1" x14ac:dyDescent="0.3">
      <c r="A128" s="117"/>
      <c r="B128" s="117"/>
      <c r="C128" s="117"/>
      <c r="D128" s="117"/>
      <c r="E128" s="117"/>
      <c r="F128" s="114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36"/>
      <c r="S128" s="36"/>
      <c r="T128" s="36"/>
      <c r="U128" s="36"/>
    </row>
    <row r="129" spans="1:21" s="22" customFormat="1" ht="15" customHeight="1" x14ac:dyDescent="0.3">
      <c r="A129" s="117"/>
      <c r="B129" s="117"/>
      <c r="C129" s="117"/>
      <c r="D129" s="117"/>
      <c r="E129" s="117"/>
      <c r="F129" s="114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36"/>
      <c r="S129" s="36"/>
      <c r="T129" s="36"/>
      <c r="U129" s="36"/>
    </row>
    <row r="130" spans="1:21" s="22" customFormat="1" ht="15" customHeight="1" x14ac:dyDescent="0.3">
      <c r="A130" s="117"/>
      <c r="B130" s="117"/>
      <c r="C130" s="117"/>
      <c r="D130" s="117"/>
      <c r="E130" s="117"/>
      <c r="F130" s="114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36"/>
      <c r="S130" s="36"/>
      <c r="T130" s="36"/>
      <c r="U130" s="36"/>
    </row>
    <row r="131" spans="1:21" s="22" customFormat="1" ht="15" customHeight="1" x14ac:dyDescent="0.3">
      <c r="A131" s="117"/>
      <c r="B131" s="117"/>
      <c r="C131" s="117"/>
      <c r="D131" s="117"/>
      <c r="E131" s="117"/>
      <c r="F131" s="114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36"/>
      <c r="S131" s="36"/>
      <c r="T131" s="36"/>
      <c r="U131" s="36"/>
    </row>
    <row r="132" spans="1:21" s="22" customFormat="1" ht="15" customHeight="1" x14ac:dyDescent="0.3">
      <c r="A132" s="117"/>
      <c r="B132" s="117"/>
      <c r="C132" s="117"/>
      <c r="D132" s="117"/>
      <c r="E132" s="117"/>
      <c r="F132" s="114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36"/>
      <c r="S132" s="36"/>
      <c r="T132" s="36"/>
      <c r="U132" s="36"/>
    </row>
    <row r="133" spans="1:21" s="22" customFormat="1" ht="15" customHeight="1" x14ac:dyDescent="0.3">
      <c r="A133" s="117"/>
      <c r="B133" s="117"/>
      <c r="C133" s="117"/>
      <c r="D133" s="117"/>
      <c r="E133" s="117"/>
      <c r="F133" s="114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36"/>
      <c r="S133" s="36"/>
      <c r="T133" s="36"/>
      <c r="U133" s="36"/>
    </row>
    <row r="134" spans="1:21" s="22" customFormat="1" ht="15" customHeight="1" x14ac:dyDescent="0.3">
      <c r="A134" s="117"/>
      <c r="B134" s="117"/>
      <c r="C134" s="117"/>
      <c r="D134" s="117"/>
      <c r="E134" s="117"/>
      <c r="F134" s="114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36"/>
      <c r="S134" s="36"/>
      <c r="T134" s="36"/>
      <c r="U134" s="36"/>
    </row>
    <row r="135" spans="1:21" s="22" customFormat="1" ht="15" customHeight="1" x14ac:dyDescent="0.3">
      <c r="A135" s="117"/>
      <c r="B135" s="117"/>
      <c r="C135" s="117"/>
      <c r="D135" s="117"/>
      <c r="E135" s="117"/>
      <c r="F135" s="114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36"/>
      <c r="S135" s="36"/>
      <c r="T135" s="36"/>
      <c r="U135" s="36"/>
    </row>
    <row r="136" spans="1:21" s="22" customFormat="1" ht="15" customHeight="1" x14ac:dyDescent="0.3">
      <c r="A136" s="117"/>
      <c r="B136" s="117"/>
      <c r="C136" s="117"/>
      <c r="D136" s="117"/>
      <c r="E136" s="117"/>
      <c r="F136" s="114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36"/>
      <c r="S136" s="36"/>
      <c r="T136" s="36"/>
      <c r="U136" s="36"/>
    </row>
    <row r="137" spans="1:21" s="22" customFormat="1" ht="15" customHeight="1" x14ac:dyDescent="0.3">
      <c r="A137" s="117"/>
      <c r="B137" s="117"/>
      <c r="C137" s="117"/>
      <c r="D137" s="117"/>
      <c r="E137" s="117"/>
      <c r="F137" s="114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36"/>
      <c r="S137" s="36"/>
      <c r="T137" s="36"/>
      <c r="U137" s="36"/>
    </row>
    <row r="138" spans="1:21" s="22" customFormat="1" ht="15" customHeight="1" x14ac:dyDescent="0.3">
      <c r="A138" s="117"/>
      <c r="B138" s="117"/>
      <c r="C138" s="117"/>
      <c r="D138" s="117"/>
      <c r="E138" s="117"/>
      <c r="F138" s="114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36"/>
      <c r="S138" s="36"/>
      <c r="T138" s="36"/>
      <c r="U138" s="36"/>
    </row>
    <row r="139" spans="1:21" s="22" customFormat="1" ht="15" customHeight="1" x14ac:dyDescent="0.3">
      <c r="A139" s="117"/>
      <c r="B139" s="117"/>
      <c r="C139" s="117"/>
      <c r="D139" s="117"/>
      <c r="E139" s="117"/>
      <c r="F139" s="114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36"/>
      <c r="S139" s="36"/>
      <c r="T139" s="36"/>
      <c r="U139" s="36"/>
    </row>
    <row r="140" spans="1:21" s="22" customFormat="1" ht="15" customHeight="1" x14ac:dyDescent="0.3">
      <c r="A140" s="117"/>
      <c r="B140" s="117"/>
      <c r="C140" s="117"/>
      <c r="D140" s="117"/>
      <c r="E140" s="117"/>
      <c r="F140" s="114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36"/>
      <c r="S140" s="36"/>
      <c r="T140" s="36"/>
      <c r="U140" s="36"/>
    </row>
    <row r="141" spans="1:21" s="22" customFormat="1" ht="15" customHeight="1" x14ac:dyDescent="0.3">
      <c r="A141" s="117"/>
      <c r="B141" s="117"/>
      <c r="C141" s="117"/>
      <c r="D141" s="117"/>
      <c r="E141" s="117"/>
      <c r="F141" s="114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36"/>
      <c r="S141" s="36"/>
      <c r="T141" s="36"/>
      <c r="U141" s="36"/>
    </row>
    <row r="142" spans="1:21" s="22" customFormat="1" ht="15" customHeight="1" x14ac:dyDescent="0.3">
      <c r="A142" s="117"/>
      <c r="B142" s="117"/>
      <c r="C142" s="117"/>
      <c r="D142" s="117"/>
      <c r="E142" s="117"/>
      <c r="F142" s="114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36"/>
      <c r="S142" s="36"/>
      <c r="T142" s="36"/>
      <c r="U142" s="36"/>
    </row>
    <row r="143" spans="1:21" s="22" customFormat="1" ht="15" customHeight="1" x14ac:dyDescent="0.3">
      <c r="A143" s="117"/>
      <c r="B143" s="117"/>
      <c r="C143" s="117"/>
      <c r="D143" s="117"/>
      <c r="E143" s="117"/>
      <c r="F143" s="114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36"/>
      <c r="S143" s="36"/>
      <c r="T143" s="36"/>
      <c r="U143" s="36"/>
    </row>
    <row r="144" spans="1:21" s="22" customFormat="1" ht="15" customHeight="1" x14ac:dyDescent="0.3">
      <c r="A144" s="117"/>
      <c r="B144" s="117"/>
      <c r="C144" s="117"/>
      <c r="D144" s="117"/>
      <c r="E144" s="117"/>
      <c r="F144" s="114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36"/>
      <c r="S144" s="36"/>
      <c r="T144" s="36"/>
      <c r="U144" s="36"/>
    </row>
    <row r="145" spans="1:21" s="22" customFormat="1" ht="15" customHeight="1" x14ac:dyDescent="0.3">
      <c r="A145" s="117"/>
      <c r="B145" s="117"/>
      <c r="C145" s="117"/>
      <c r="D145" s="117"/>
      <c r="E145" s="117"/>
      <c r="F145" s="114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36"/>
      <c r="S145" s="36"/>
      <c r="T145" s="36"/>
      <c r="U145" s="36"/>
    </row>
    <row r="146" spans="1:21" s="22" customFormat="1" ht="15" customHeight="1" x14ac:dyDescent="0.3">
      <c r="A146" s="117"/>
      <c r="B146" s="117"/>
      <c r="C146" s="117"/>
      <c r="D146" s="117"/>
      <c r="E146" s="117"/>
      <c r="F146" s="114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36"/>
      <c r="S146" s="36"/>
      <c r="T146" s="36"/>
      <c r="U146" s="36"/>
    </row>
    <row r="147" spans="1:21" s="22" customFormat="1" ht="15" customHeight="1" x14ac:dyDescent="0.3">
      <c r="A147" s="117"/>
      <c r="B147" s="117"/>
      <c r="C147" s="117"/>
      <c r="D147" s="117"/>
      <c r="E147" s="117"/>
      <c r="F147" s="114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36"/>
      <c r="S147" s="36"/>
      <c r="T147" s="36"/>
      <c r="U147" s="36"/>
    </row>
    <row r="148" spans="1:21" s="22" customFormat="1" ht="15" customHeight="1" x14ac:dyDescent="0.3">
      <c r="A148" s="117"/>
      <c r="B148" s="117"/>
      <c r="C148" s="117"/>
      <c r="D148" s="117"/>
      <c r="E148" s="117"/>
      <c r="F148" s="114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36"/>
      <c r="S148" s="36"/>
      <c r="T148" s="36"/>
      <c r="U148" s="36"/>
    </row>
    <row r="149" spans="1:21" s="22" customFormat="1" ht="15" customHeight="1" x14ac:dyDescent="0.3">
      <c r="A149" s="117"/>
      <c r="B149" s="117"/>
      <c r="C149" s="117"/>
      <c r="D149" s="117"/>
      <c r="E149" s="117"/>
      <c r="F149" s="114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36"/>
      <c r="S149" s="36"/>
      <c r="T149" s="36"/>
      <c r="U149" s="36"/>
    </row>
    <row r="150" spans="1:21" s="22" customFormat="1" ht="15" customHeight="1" x14ac:dyDescent="0.3">
      <c r="A150" s="117"/>
      <c r="B150" s="117"/>
      <c r="C150" s="117"/>
      <c r="D150" s="117"/>
      <c r="E150" s="117"/>
      <c r="F150" s="114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36"/>
      <c r="S150" s="36"/>
      <c r="T150" s="36"/>
      <c r="U150" s="36"/>
    </row>
    <row r="151" spans="1:21" s="22" customFormat="1" ht="15" customHeight="1" x14ac:dyDescent="0.3">
      <c r="A151" s="117"/>
      <c r="B151" s="117"/>
      <c r="C151" s="117"/>
      <c r="D151" s="117"/>
      <c r="E151" s="117"/>
      <c r="F151" s="114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36"/>
      <c r="S151" s="36"/>
      <c r="T151" s="36"/>
      <c r="U151" s="36"/>
    </row>
    <row r="152" spans="1:21" s="22" customFormat="1" ht="15" customHeight="1" x14ac:dyDescent="0.3">
      <c r="A152" s="117"/>
      <c r="B152" s="117"/>
      <c r="C152" s="117"/>
      <c r="D152" s="117"/>
      <c r="E152" s="117"/>
      <c r="F152" s="114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36"/>
      <c r="S152" s="36"/>
      <c r="T152" s="36"/>
      <c r="U152" s="36"/>
    </row>
    <row r="153" spans="1:21" s="22" customFormat="1" ht="15" customHeight="1" x14ac:dyDescent="0.3">
      <c r="A153" s="117"/>
      <c r="B153" s="117"/>
      <c r="C153" s="117"/>
      <c r="D153" s="117"/>
      <c r="E153" s="117"/>
      <c r="F153" s="114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36"/>
      <c r="S153" s="36"/>
      <c r="T153" s="36"/>
      <c r="U153" s="36"/>
    </row>
    <row r="154" spans="1:21" s="22" customFormat="1" ht="15" customHeight="1" x14ac:dyDescent="0.3">
      <c r="A154" s="117"/>
      <c r="B154" s="117"/>
      <c r="C154" s="117"/>
      <c r="D154" s="117"/>
      <c r="E154" s="117"/>
      <c r="F154" s="114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36"/>
      <c r="S154" s="36"/>
      <c r="T154" s="36"/>
      <c r="U154" s="36"/>
    </row>
    <row r="155" spans="1:21" s="22" customFormat="1" ht="15" customHeight="1" x14ac:dyDescent="0.3">
      <c r="A155" s="117"/>
      <c r="B155" s="117"/>
      <c r="C155" s="117"/>
      <c r="D155" s="117"/>
      <c r="E155" s="117"/>
      <c r="F155" s="114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36"/>
      <c r="S155" s="36"/>
      <c r="T155" s="36"/>
      <c r="U155" s="36"/>
    </row>
    <row r="156" spans="1:21" s="22" customFormat="1" ht="15" customHeight="1" x14ac:dyDescent="0.3">
      <c r="A156" s="117"/>
      <c r="B156" s="117"/>
      <c r="C156" s="117"/>
      <c r="D156" s="117"/>
      <c r="E156" s="117"/>
      <c r="F156" s="114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36"/>
      <c r="S156" s="36"/>
      <c r="T156" s="36"/>
      <c r="U156" s="36"/>
    </row>
    <row r="157" spans="1:21" s="22" customFormat="1" ht="15" customHeight="1" x14ac:dyDescent="0.3">
      <c r="A157" s="117"/>
      <c r="B157" s="117"/>
      <c r="C157" s="117"/>
      <c r="D157" s="117"/>
      <c r="E157" s="117"/>
      <c r="F157" s="114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36"/>
      <c r="S157" s="36"/>
      <c r="T157" s="36"/>
      <c r="U157" s="36"/>
    </row>
    <row r="158" spans="1:21" s="22" customFormat="1" ht="15" customHeight="1" x14ac:dyDescent="0.3">
      <c r="A158" s="117"/>
      <c r="B158" s="117"/>
      <c r="C158" s="117"/>
      <c r="D158" s="117"/>
      <c r="E158" s="117"/>
      <c r="F158" s="114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36"/>
      <c r="S158" s="36"/>
      <c r="T158" s="36"/>
      <c r="U158" s="36"/>
    </row>
    <row r="159" spans="1:21" s="22" customFormat="1" ht="15" customHeight="1" x14ac:dyDescent="0.3">
      <c r="A159" s="117"/>
      <c r="B159" s="117"/>
      <c r="C159" s="117"/>
      <c r="D159" s="117"/>
      <c r="E159" s="117"/>
      <c r="F159" s="114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36"/>
      <c r="S159" s="36"/>
      <c r="T159" s="36"/>
      <c r="U159" s="36"/>
    </row>
    <row r="160" spans="1:21" s="22" customFormat="1" ht="15" customHeight="1" x14ac:dyDescent="0.3">
      <c r="A160" s="117"/>
      <c r="B160" s="117"/>
      <c r="C160" s="117"/>
      <c r="D160" s="117"/>
      <c r="E160" s="117"/>
      <c r="F160" s="114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36"/>
      <c r="S160" s="36"/>
      <c r="T160" s="36"/>
      <c r="U160" s="36"/>
    </row>
    <row r="161" spans="1:21" s="22" customFormat="1" ht="15" customHeight="1" x14ac:dyDescent="0.3">
      <c r="A161" s="117"/>
      <c r="B161" s="117"/>
      <c r="C161" s="117"/>
      <c r="D161" s="117"/>
      <c r="E161" s="117"/>
      <c r="F161" s="114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36"/>
      <c r="S161" s="36"/>
      <c r="T161" s="36"/>
      <c r="U161" s="36"/>
    </row>
    <row r="162" spans="1:21" s="22" customFormat="1" ht="15" customHeight="1" x14ac:dyDescent="0.3">
      <c r="A162" s="117"/>
      <c r="B162" s="117"/>
      <c r="C162" s="117"/>
      <c r="D162" s="117"/>
      <c r="E162" s="117"/>
      <c r="F162" s="114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36"/>
      <c r="S162" s="36"/>
      <c r="T162" s="36"/>
      <c r="U162" s="36"/>
    </row>
    <row r="163" spans="1:21" s="22" customFormat="1" ht="15" customHeight="1" x14ac:dyDescent="0.3">
      <c r="A163" s="117"/>
      <c r="B163" s="117"/>
      <c r="C163" s="117"/>
      <c r="D163" s="117"/>
      <c r="E163" s="117"/>
      <c r="F163" s="114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36"/>
      <c r="S163" s="36"/>
      <c r="T163" s="36"/>
      <c r="U163" s="36"/>
    </row>
    <row r="164" spans="1:21" s="22" customFormat="1" ht="15" customHeight="1" x14ac:dyDescent="0.3">
      <c r="A164" s="117"/>
      <c r="B164" s="117"/>
      <c r="C164" s="117"/>
      <c r="D164" s="117"/>
      <c r="E164" s="117"/>
      <c r="F164" s="114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36"/>
      <c r="S164" s="36"/>
      <c r="T164" s="36"/>
      <c r="U164" s="36"/>
    </row>
    <row r="165" spans="1:21" s="22" customFormat="1" ht="15" customHeight="1" x14ac:dyDescent="0.3">
      <c r="A165" s="117"/>
      <c r="B165" s="117"/>
      <c r="C165" s="117"/>
      <c r="D165" s="117"/>
      <c r="E165" s="117"/>
      <c r="F165" s="114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36"/>
      <c r="S165" s="36"/>
      <c r="T165" s="36"/>
      <c r="U165" s="36"/>
    </row>
    <row r="166" spans="1:21" s="22" customFormat="1" ht="15" customHeight="1" x14ac:dyDescent="0.3">
      <c r="A166" s="117"/>
      <c r="B166" s="117"/>
      <c r="C166" s="117"/>
      <c r="D166" s="117"/>
      <c r="E166" s="117"/>
      <c r="F166" s="114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36"/>
      <c r="S166" s="36"/>
      <c r="T166" s="36"/>
      <c r="U166" s="36"/>
    </row>
    <row r="167" spans="1:21" s="22" customFormat="1" ht="15" customHeight="1" x14ac:dyDescent="0.3">
      <c r="A167" s="117"/>
      <c r="B167" s="117"/>
      <c r="C167" s="117"/>
      <c r="D167" s="117"/>
      <c r="E167" s="117"/>
      <c r="F167" s="114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36"/>
      <c r="S167" s="36"/>
      <c r="T167" s="36"/>
      <c r="U167" s="36"/>
    </row>
    <row r="168" spans="1:21" s="22" customFormat="1" ht="15" customHeight="1" x14ac:dyDescent="0.3">
      <c r="A168" s="117"/>
      <c r="B168" s="117"/>
      <c r="C168" s="117"/>
      <c r="D168" s="117"/>
      <c r="E168" s="117"/>
      <c r="F168" s="114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36"/>
      <c r="S168" s="36"/>
      <c r="T168" s="36"/>
      <c r="U168" s="36"/>
    </row>
    <row r="169" spans="1:21" s="22" customFormat="1" ht="15" customHeight="1" x14ac:dyDescent="0.3">
      <c r="A169" s="117"/>
      <c r="B169" s="117"/>
      <c r="C169" s="117"/>
      <c r="D169" s="117"/>
      <c r="E169" s="117"/>
      <c r="F169" s="114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36"/>
      <c r="S169" s="36"/>
      <c r="T169" s="36"/>
      <c r="U169" s="36"/>
    </row>
    <row r="170" spans="1:21" s="22" customFormat="1" ht="15" customHeight="1" x14ac:dyDescent="0.3">
      <c r="A170" s="117"/>
      <c r="B170" s="117"/>
      <c r="C170" s="117"/>
      <c r="D170" s="117"/>
      <c r="E170" s="117"/>
      <c r="F170" s="114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36"/>
      <c r="S170" s="36"/>
      <c r="T170" s="36"/>
      <c r="U170" s="36"/>
    </row>
    <row r="171" spans="1:21" s="22" customFormat="1" ht="15" customHeight="1" x14ac:dyDescent="0.3">
      <c r="A171" s="117"/>
      <c r="B171" s="117"/>
      <c r="C171" s="117"/>
      <c r="D171" s="117"/>
      <c r="E171" s="117"/>
      <c r="F171" s="114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36"/>
      <c r="S171" s="36"/>
      <c r="T171" s="36"/>
      <c r="U171" s="36"/>
    </row>
    <row r="172" spans="1:21" s="22" customFormat="1" ht="15" customHeight="1" x14ac:dyDescent="0.3">
      <c r="A172" s="117"/>
      <c r="B172" s="117"/>
      <c r="C172" s="117"/>
      <c r="D172" s="117"/>
      <c r="E172" s="117"/>
      <c r="F172" s="114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36"/>
      <c r="S172" s="36"/>
      <c r="T172" s="36"/>
      <c r="U172" s="36"/>
    </row>
    <row r="173" spans="1:21" s="22" customFormat="1" ht="15" customHeight="1" x14ac:dyDescent="0.3">
      <c r="A173" s="117"/>
      <c r="B173" s="117"/>
      <c r="C173" s="117"/>
      <c r="D173" s="117"/>
      <c r="E173" s="117"/>
      <c r="F173" s="114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36"/>
      <c r="S173" s="36"/>
      <c r="T173" s="36"/>
      <c r="U173" s="36"/>
    </row>
    <row r="174" spans="1:21" s="22" customFormat="1" ht="15" customHeight="1" x14ac:dyDescent="0.3">
      <c r="A174" s="117"/>
      <c r="B174" s="117"/>
      <c r="C174" s="117"/>
      <c r="D174" s="117"/>
      <c r="E174" s="117"/>
      <c r="F174" s="114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36"/>
      <c r="S174" s="36"/>
      <c r="T174" s="36"/>
      <c r="U174" s="36"/>
    </row>
    <row r="175" spans="1:21" s="22" customFormat="1" ht="15" customHeight="1" x14ac:dyDescent="0.3">
      <c r="A175" s="117"/>
      <c r="B175" s="117"/>
      <c r="C175" s="117"/>
      <c r="D175" s="117"/>
      <c r="E175" s="117"/>
      <c r="F175" s="114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36"/>
      <c r="S175" s="36"/>
      <c r="T175" s="36"/>
      <c r="U175" s="36"/>
    </row>
    <row r="176" spans="1:21" s="22" customFormat="1" ht="15" customHeight="1" x14ac:dyDescent="0.3">
      <c r="A176" s="117"/>
      <c r="B176" s="117"/>
      <c r="C176" s="117"/>
      <c r="D176" s="117"/>
      <c r="E176" s="117"/>
      <c r="F176" s="114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36"/>
      <c r="S176" s="36"/>
      <c r="T176" s="36"/>
      <c r="U176" s="36"/>
    </row>
    <row r="177" spans="1:21" s="22" customFormat="1" ht="15" customHeight="1" x14ac:dyDescent="0.3">
      <c r="A177" s="117"/>
      <c r="B177" s="117"/>
      <c r="C177" s="117"/>
      <c r="D177" s="117"/>
      <c r="E177" s="117"/>
      <c r="F177" s="114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36"/>
      <c r="S177" s="36"/>
      <c r="T177" s="36"/>
      <c r="U177" s="36"/>
    </row>
    <row r="178" spans="1:21" s="22" customFormat="1" ht="15" customHeight="1" x14ac:dyDescent="0.3">
      <c r="A178" s="117"/>
      <c r="B178" s="117"/>
      <c r="C178" s="117"/>
      <c r="D178" s="117"/>
      <c r="E178" s="117"/>
      <c r="F178" s="114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36"/>
      <c r="S178" s="36"/>
      <c r="T178" s="36"/>
      <c r="U178" s="36"/>
    </row>
    <row r="179" spans="1:21" s="22" customFormat="1" ht="15" customHeight="1" x14ac:dyDescent="0.3">
      <c r="A179" s="117"/>
      <c r="B179" s="117"/>
      <c r="C179" s="117"/>
      <c r="D179" s="117"/>
      <c r="E179" s="117"/>
      <c r="F179" s="114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36"/>
      <c r="S179" s="36"/>
      <c r="T179" s="36"/>
      <c r="U179" s="36"/>
    </row>
    <row r="180" spans="1:21" s="22" customFormat="1" ht="15" customHeight="1" x14ac:dyDescent="0.3">
      <c r="A180" s="117"/>
      <c r="B180" s="117"/>
      <c r="C180" s="117"/>
      <c r="D180" s="117"/>
      <c r="E180" s="117"/>
      <c r="F180" s="114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36"/>
      <c r="S180" s="36"/>
      <c r="T180" s="36"/>
      <c r="U180" s="36"/>
    </row>
    <row r="181" spans="1:21" s="22" customFormat="1" ht="15" customHeight="1" x14ac:dyDescent="0.3">
      <c r="A181" s="117"/>
      <c r="B181" s="117"/>
      <c r="C181" s="117"/>
      <c r="D181" s="117"/>
      <c r="E181" s="117"/>
      <c r="F181" s="114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36"/>
      <c r="S181" s="36"/>
      <c r="T181" s="36"/>
      <c r="U181" s="36"/>
    </row>
    <row r="182" spans="1:21" s="22" customFormat="1" ht="15" customHeight="1" x14ac:dyDescent="0.3">
      <c r="A182" s="117"/>
      <c r="B182" s="117"/>
      <c r="C182" s="117"/>
      <c r="D182" s="117"/>
      <c r="E182" s="117"/>
      <c r="F182" s="114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36"/>
      <c r="S182" s="36"/>
      <c r="T182" s="36"/>
      <c r="U182" s="36"/>
    </row>
    <row r="183" spans="1:21" s="22" customFormat="1" ht="15" customHeight="1" x14ac:dyDescent="0.3">
      <c r="A183" s="117"/>
      <c r="B183" s="117"/>
      <c r="C183" s="117"/>
      <c r="D183" s="117"/>
      <c r="E183" s="117"/>
      <c r="F183" s="114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36"/>
      <c r="S183" s="36"/>
      <c r="T183" s="36"/>
      <c r="U183" s="36"/>
    </row>
    <row r="184" spans="1:21" s="22" customFormat="1" ht="15" customHeight="1" x14ac:dyDescent="0.3">
      <c r="A184" s="117"/>
      <c r="B184" s="117"/>
      <c r="C184" s="117"/>
      <c r="D184" s="117"/>
      <c r="E184" s="117"/>
      <c r="F184" s="114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36"/>
      <c r="S184" s="36"/>
      <c r="T184" s="36"/>
      <c r="U184" s="36"/>
    </row>
    <row r="185" spans="1:21" s="22" customFormat="1" ht="15" customHeight="1" x14ac:dyDescent="0.3">
      <c r="A185" s="117"/>
      <c r="B185" s="117"/>
      <c r="C185" s="117"/>
      <c r="D185" s="117"/>
      <c r="E185" s="117"/>
      <c r="F185" s="114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36"/>
      <c r="S185" s="36"/>
      <c r="T185" s="36"/>
      <c r="U185" s="36"/>
    </row>
    <row r="186" spans="1:21" ht="15" customHeight="1" x14ac:dyDescent="0.3">
      <c r="A186" s="117"/>
      <c r="B186" s="117"/>
      <c r="C186" s="117"/>
      <c r="D186" s="117"/>
      <c r="E186" s="117"/>
      <c r="F186" s="114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40"/>
      <c r="S186" s="40"/>
      <c r="T186" s="40"/>
      <c r="U186" s="40"/>
    </row>
    <row r="187" spans="1:21" ht="15" customHeight="1" x14ac:dyDescent="0.3">
      <c r="A187" s="117"/>
      <c r="B187" s="117"/>
      <c r="C187" s="117"/>
      <c r="D187" s="117"/>
      <c r="E187" s="117"/>
      <c r="F187" s="114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40"/>
      <c r="S187" s="40"/>
      <c r="T187" s="40"/>
      <c r="U187" s="40"/>
    </row>
    <row r="188" spans="1:21" ht="15" customHeight="1" x14ac:dyDescent="0.3">
      <c r="A188" s="117"/>
      <c r="B188" s="117"/>
      <c r="C188" s="117"/>
      <c r="D188" s="117"/>
      <c r="E188" s="117"/>
      <c r="F188" s="114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40"/>
      <c r="S188" s="40"/>
      <c r="T188" s="40"/>
      <c r="U188" s="40"/>
    </row>
    <row r="189" spans="1:21" ht="15" customHeight="1" x14ac:dyDescent="0.3">
      <c r="A189" s="117"/>
      <c r="B189" s="117"/>
      <c r="C189" s="117"/>
      <c r="D189" s="117"/>
      <c r="E189" s="117"/>
      <c r="F189" s="114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40"/>
      <c r="S189" s="40"/>
      <c r="T189" s="40"/>
      <c r="U189" s="40"/>
    </row>
    <row r="190" spans="1:21" ht="15" customHeight="1" x14ac:dyDescent="0.3">
      <c r="A190" s="117"/>
      <c r="B190" s="117"/>
      <c r="C190" s="117"/>
      <c r="D190" s="117"/>
      <c r="E190" s="117"/>
      <c r="F190" s="114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40"/>
      <c r="S190" s="40"/>
      <c r="T190" s="40"/>
      <c r="U190" s="40"/>
    </row>
    <row r="191" spans="1:21" ht="15" customHeight="1" x14ac:dyDescent="0.3">
      <c r="A191" s="117"/>
      <c r="B191" s="117"/>
      <c r="C191" s="117"/>
      <c r="D191" s="117"/>
      <c r="E191" s="117"/>
      <c r="F191" s="114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40"/>
      <c r="S191" s="40"/>
      <c r="T191" s="40"/>
      <c r="U191" s="40"/>
    </row>
    <row r="192" spans="1:21" ht="15" customHeight="1" x14ac:dyDescent="0.3">
      <c r="A192" s="117"/>
      <c r="B192" s="117"/>
      <c r="C192" s="117"/>
      <c r="D192" s="117"/>
      <c r="E192" s="117"/>
      <c r="F192" s="114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40"/>
      <c r="S192" s="40"/>
      <c r="T192" s="40"/>
      <c r="U192" s="40"/>
    </row>
    <row r="193" spans="1:21" ht="15" customHeight="1" x14ac:dyDescent="0.3">
      <c r="A193" s="117"/>
      <c r="B193" s="117"/>
      <c r="C193" s="117"/>
      <c r="D193" s="117"/>
      <c r="E193" s="117"/>
      <c r="F193" s="114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40"/>
      <c r="S193" s="40"/>
      <c r="T193" s="40"/>
      <c r="U193" s="40"/>
    </row>
    <row r="194" spans="1:21" ht="15" customHeight="1" x14ac:dyDescent="0.3">
      <c r="A194" s="117"/>
      <c r="B194" s="117"/>
      <c r="C194" s="117"/>
      <c r="D194" s="117"/>
      <c r="E194" s="117"/>
      <c r="F194" s="114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40"/>
      <c r="S194" s="40"/>
      <c r="T194" s="40"/>
      <c r="U194" s="40"/>
    </row>
    <row r="195" spans="1:21" ht="15" customHeight="1" x14ac:dyDescent="0.3">
      <c r="A195" s="117"/>
      <c r="B195" s="117"/>
      <c r="C195" s="117"/>
      <c r="D195" s="117"/>
      <c r="E195" s="117"/>
      <c r="F195" s="114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40"/>
      <c r="S195" s="40"/>
      <c r="T195" s="40"/>
      <c r="U195" s="40"/>
    </row>
    <row r="196" spans="1:21" ht="15" customHeight="1" x14ac:dyDescent="0.3">
      <c r="A196" s="117"/>
      <c r="B196" s="117"/>
      <c r="C196" s="117"/>
      <c r="D196" s="117"/>
      <c r="E196" s="117"/>
      <c r="F196" s="114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40"/>
      <c r="S196" s="40"/>
      <c r="T196" s="40"/>
      <c r="U196" s="40"/>
    </row>
    <row r="197" spans="1:21" ht="15" customHeight="1" x14ac:dyDescent="0.3">
      <c r="A197" s="117"/>
      <c r="B197" s="117"/>
      <c r="C197" s="117"/>
      <c r="D197" s="117"/>
      <c r="E197" s="117"/>
      <c r="F197" s="114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40"/>
      <c r="S197" s="40"/>
      <c r="T197" s="40"/>
      <c r="U197" s="40"/>
    </row>
    <row r="198" spans="1:21" ht="15" customHeight="1" x14ac:dyDescent="0.3">
      <c r="A198" s="117"/>
      <c r="B198" s="117"/>
      <c r="C198" s="117"/>
      <c r="D198" s="117"/>
      <c r="E198" s="117"/>
      <c r="F198" s="114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40"/>
      <c r="S198" s="40"/>
      <c r="T198" s="40"/>
      <c r="U198" s="40"/>
    </row>
    <row r="199" spans="1:21" ht="15" customHeight="1" x14ac:dyDescent="0.3">
      <c r="A199" s="117"/>
      <c r="B199" s="117"/>
      <c r="C199" s="117"/>
      <c r="D199" s="117"/>
      <c r="E199" s="117"/>
      <c r="F199" s="114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40"/>
      <c r="S199" s="40"/>
      <c r="T199" s="40"/>
      <c r="U199" s="40"/>
    </row>
    <row r="200" spans="1:21" ht="15" customHeight="1" x14ac:dyDescent="0.3">
      <c r="A200" s="117"/>
      <c r="B200" s="117"/>
      <c r="C200" s="117"/>
      <c r="D200" s="117"/>
      <c r="E200" s="117"/>
      <c r="F200" s="114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40"/>
      <c r="S200" s="40"/>
      <c r="T200" s="40"/>
      <c r="U200" s="40"/>
    </row>
    <row r="201" spans="1:21" ht="15" customHeight="1" x14ac:dyDescent="0.3">
      <c r="A201" s="117"/>
      <c r="B201" s="117"/>
      <c r="C201" s="117"/>
      <c r="D201" s="117"/>
      <c r="E201" s="117"/>
      <c r="F201" s="114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40"/>
      <c r="S201" s="40"/>
      <c r="T201" s="40"/>
      <c r="U201" s="40"/>
    </row>
    <row r="202" spans="1:21" ht="15" customHeight="1" x14ac:dyDescent="0.3">
      <c r="A202" s="117"/>
      <c r="B202" s="117"/>
      <c r="C202" s="117"/>
      <c r="D202" s="117"/>
      <c r="E202" s="117"/>
      <c r="F202" s="114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40"/>
      <c r="S202" s="40"/>
      <c r="T202" s="40"/>
      <c r="U202" s="40"/>
    </row>
    <row r="203" spans="1:21" ht="15" customHeight="1" x14ac:dyDescent="0.3">
      <c r="A203" s="117"/>
      <c r="B203" s="117"/>
      <c r="C203" s="117"/>
      <c r="D203" s="117"/>
      <c r="E203" s="117"/>
      <c r="F203" s="114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40"/>
      <c r="S203" s="40"/>
      <c r="T203" s="40"/>
      <c r="U203" s="40"/>
    </row>
    <row r="204" spans="1:21" ht="15" customHeight="1" x14ac:dyDescent="0.3">
      <c r="A204" s="117"/>
      <c r="B204" s="117"/>
      <c r="C204" s="117"/>
      <c r="D204" s="117"/>
      <c r="E204" s="117"/>
      <c r="F204" s="114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40"/>
      <c r="S204" s="40"/>
      <c r="T204" s="40"/>
      <c r="U204" s="40"/>
    </row>
    <row r="205" spans="1:21" ht="15" customHeight="1" x14ac:dyDescent="0.3">
      <c r="A205" s="117"/>
      <c r="B205" s="117"/>
      <c r="C205" s="117"/>
      <c r="D205" s="117"/>
      <c r="E205" s="117"/>
      <c r="F205" s="114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40"/>
      <c r="S205" s="40"/>
      <c r="T205" s="40"/>
      <c r="U205" s="40"/>
    </row>
    <row r="206" spans="1:21" ht="15" customHeight="1" x14ac:dyDescent="0.3">
      <c r="A206" s="117"/>
      <c r="B206" s="117"/>
      <c r="C206" s="117"/>
      <c r="D206" s="117"/>
      <c r="E206" s="117"/>
      <c r="F206" s="114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40"/>
      <c r="S206" s="40"/>
      <c r="T206" s="40"/>
      <c r="U206" s="40"/>
    </row>
    <row r="207" spans="1:21" ht="15" customHeight="1" x14ac:dyDescent="0.3">
      <c r="A207" s="117"/>
      <c r="B207" s="117"/>
      <c r="C207" s="117"/>
      <c r="D207" s="117"/>
      <c r="E207" s="117"/>
      <c r="F207" s="114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40"/>
      <c r="S207" s="40"/>
      <c r="T207" s="40"/>
      <c r="U207" s="40"/>
    </row>
    <row r="208" spans="1:21" ht="15" customHeight="1" x14ac:dyDescent="0.3">
      <c r="A208" s="117"/>
      <c r="B208" s="117"/>
      <c r="C208" s="117"/>
      <c r="D208" s="117"/>
      <c r="E208" s="117"/>
      <c r="F208" s="114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40"/>
      <c r="S208" s="40"/>
      <c r="T208" s="40"/>
      <c r="U208" s="40"/>
    </row>
    <row r="209" spans="1:21" ht="15" customHeight="1" x14ac:dyDescent="0.3">
      <c r="A209" s="117"/>
      <c r="B209" s="117"/>
      <c r="C209" s="117"/>
      <c r="D209" s="117"/>
      <c r="E209" s="117"/>
      <c r="F209" s="114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40"/>
      <c r="S209" s="40"/>
      <c r="T209" s="40"/>
      <c r="U209" s="40"/>
    </row>
    <row r="210" spans="1:21" ht="15" customHeight="1" x14ac:dyDescent="0.3">
      <c r="A210" s="117"/>
      <c r="B210" s="117"/>
      <c r="C210" s="117"/>
      <c r="D210" s="117"/>
      <c r="E210" s="117"/>
      <c r="F210" s="114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40"/>
      <c r="S210" s="40"/>
      <c r="T210" s="40"/>
      <c r="U210" s="40"/>
    </row>
    <row r="211" spans="1:21" ht="15" customHeight="1" x14ac:dyDescent="0.3">
      <c r="A211" s="117"/>
      <c r="B211" s="117"/>
      <c r="C211" s="117"/>
      <c r="D211" s="117"/>
      <c r="E211" s="117"/>
      <c r="F211" s="114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40"/>
      <c r="S211" s="40"/>
      <c r="T211" s="40"/>
      <c r="U211" s="40"/>
    </row>
    <row r="212" spans="1:21" ht="15" customHeight="1" x14ac:dyDescent="0.3">
      <c r="A212" s="117"/>
      <c r="B212" s="117"/>
      <c r="C212" s="117"/>
      <c r="D212" s="117"/>
      <c r="E212" s="117"/>
      <c r="F212" s="114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40"/>
      <c r="S212" s="40"/>
      <c r="T212" s="40"/>
      <c r="U212" s="40"/>
    </row>
    <row r="213" spans="1:21" ht="15" customHeight="1" x14ac:dyDescent="0.3">
      <c r="A213" s="117"/>
      <c r="B213" s="117"/>
      <c r="C213" s="117"/>
      <c r="D213" s="117"/>
      <c r="E213" s="117"/>
      <c r="F213" s="114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40"/>
      <c r="S213" s="40"/>
      <c r="T213" s="40"/>
      <c r="U213" s="40"/>
    </row>
    <row r="214" spans="1:21" ht="15" customHeight="1" x14ac:dyDescent="0.3">
      <c r="A214" s="117"/>
      <c r="B214" s="117"/>
      <c r="C214" s="117"/>
      <c r="D214" s="117"/>
      <c r="E214" s="117"/>
      <c r="F214" s="114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40"/>
      <c r="S214" s="40"/>
      <c r="T214" s="40"/>
      <c r="U214" s="40"/>
    </row>
    <row r="215" spans="1:21" ht="15" customHeight="1" x14ac:dyDescent="0.3">
      <c r="A215" s="117"/>
      <c r="B215" s="117"/>
      <c r="C215" s="117"/>
      <c r="D215" s="117"/>
      <c r="E215" s="117"/>
      <c r="F215" s="114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40"/>
      <c r="S215" s="40"/>
      <c r="T215" s="40"/>
      <c r="U215" s="40"/>
    </row>
    <row r="216" spans="1:21" ht="15" customHeight="1" x14ac:dyDescent="0.3">
      <c r="A216" s="117"/>
      <c r="B216" s="117"/>
      <c r="C216" s="117"/>
      <c r="D216" s="117"/>
      <c r="E216" s="117"/>
      <c r="F216" s="114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40"/>
      <c r="S216" s="40"/>
      <c r="T216" s="40"/>
      <c r="U216" s="40"/>
    </row>
    <row r="217" spans="1:21" ht="15" customHeight="1" x14ac:dyDescent="0.3">
      <c r="A217" s="117"/>
      <c r="B217" s="117"/>
      <c r="C217" s="117"/>
      <c r="D217" s="117"/>
      <c r="E217" s="117"/>
      <c r="F217" s="114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40"/>
      <c r="S217" s="40"/>
      <c r="T217" s="40"/>
      <c r="U217" s="40"/>
    </row>
    <row r="218" spans="1:21" ht="15" customHeight="1" x14ac:dyDescent="0.3">
      <c r="A218" s="117"/>
      <c r="B218" s="117"/>
      <c r="C218" s="117"/>
      <c r="D218" s="117"/>
      <c r="E218" s="117"/>
      <c r="F218" s="114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40"/>
      <c r="S218" s="40"/>
      <c r="T218" s="40"/>
      <c r="U218" s="40"/>
    </row>
    <row r="219" spans="1:21" ht="15" customHeight="1" x14ac:dyDescent="0.3">
      <c r="A219" s="117"/>
      <c r="B219" s="117"/>
      <c r="C219" s="117"/>
      <c r="D219" s="117"/>
      <c r="E219" s="117"/>
      <c r="F219" s="114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40"/>
      <c r="S219" s="40"/>
      <c r="T219" s="40"/>
      <c r="U219" s="40"/>
    </row>
    <row r="220" spans="1:21" ht="15" customHeight="1" x14ac:dyDescent="0.3">
      <c r="A220" s="117"/>
      <c r="B220" s="117"/>
      <c r="C220" s="117"/>
      <c r="D220" s="117"/>
      <c r="E220" s="117"/>
      <c r="F220" s="114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40"/>
      <c r="S220" s="40"/>
      <c r="T220" s="40"/>
      <c r="U220" s="40"/>
    </row>
    <row r="221" spans="1:21" ht="15" customHeight="1" x14ac:dyDescent="0.3">
      <c r="A221" s="117"/>
      <c r="B221" s="117"/>
      <c r="C221" s="117"/>
      <c r="D221" s="117"/>
      <c r="E221" s="117"/>
      <c r="F221" s="114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40"/>
      <c r="S221" s="40"/>
      <c r="T221" s="40"/>
      <c r="U221" s="40"/>
    </row>
    <row r="222" spans="1:21" ht="15" customHeight="1" x14ac:dyDescent="0.3">
      <c r="A222" s="117"/>
      <c r="B222" s="117"/>
      <c r="C222" s="117"/>
      <c r="D222" s="117"/>
      <c r="E222" s="117"/>
      <c r="F222" s="114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40"/>
      <c r="S222" s="40"/>
      <c r="T222" s="40"/>
      <c r="U222" s="40"/>
    </row>
    <row r="223" spans="1:21" ht="15" customHeight="1" x14ac:dyDescent="0.3">
      <c r="A223" s="117"/>
      <c r="B223" s="117"/>
      <c r="C223" s="117"/>
      <c r="D223" s="117"/>
      <c r="E223" s="117"/>
      <c r="F223" s="114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40"/>
      <c r="S223" s="40"/>
      <c r="T223" s="40"/>
      <c r="U223" s="40"/>
    </row>
    <row r="224" spans="1:21" ht="15" customHeight="1" x14ac:dyDescent="0.3">
      <c r="A224" s="117"/>
      <c r="B224" s="117"/>
      <c r="C224" s="117"/>
      <c r="D224" s="117"/>
      <c r="E224" s="117"/>
      <c r="F224" s="114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40"/>
      <c r="S224" s="40"/>
      <c r="T224" s="40"/>
      <c r="U224" s="40"/>
    </row>
    <row r="225" spans="1:21" ht="15" customHeight="1" x14ac:dyDescent="0.3">
      <c r="A225" s="117"/>
      <c r="B225" s="117"/>
      <c r="C225" s="117"/>
      <c r="D225" s="117"/>
      <c r="E225" s="117"/>
      <c r="F225" s="114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40"/>
      <c r="S225" s="40"/>
      <c r="T225" s="40"/>
      <c r="U225" s="40"/>
    </row>
    <row r="226" spans="1:21" ht="15" customHeight="1" x14ac:dyDescent="0.3">
      <c r="A226" s="117"/>
      <c r="B226" s="117"/>
      <c r="C226" s="117"/>
      <c r="D226" s="117"/>
      <c r="E226" s="117"/>
      <c r="F226" s="114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40"/>
      <c r="S226" s="40"/>
      <c r="T226" s="40"/>
      <c r="U226" s="40"/>
    </row>
    <row r="227" spans="1:21" ht="15" customHeight="1" x14ac:dyDescent="0.3">
      <c r="A227" s="117"/>
      <c r="B227" s="117"/>
      <c r="C227" s="117"/>
      <c r="D227" s="117"/>
      <c r="E227" s="117"/>
      <c r="F227" s="114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40"/>
      <c r="S227" s="40"/>
      <c r="T227" s="40"/>
      <c r="U227" s="40"/>
    </row>
    <row r="228" spans="1:21" ht="15" customHeight="1" x14ac:dyDescent="0.3">
      <c r="A228" s="117"/>
      <c r="B228" s="117"/>
      <c r="C228" s="117"/>
      <c r="D228" s="117"/>
      <c r="E228" s="117"/>
      <c r="F228" s="114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40"/>
      <c r="S228" s="40"/>
      <c r="T228" s="40"/>
      <c r="U228" s="40"/>
    </row>
    <row r="229" spans="1:21" ht="15" customHeight="1" x14ac:dyDescent="0.3">
      <c r="A229" s="117"/>
      <c r="B229" s="117"/>
      <c r="C229" s="117"/>
      <c r="D229" s="117"/>
      <c r="E229" s="117"/>
      <c r="F229" s="114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40"/>
      <c r="S229" s="40"/>
      <c r="T229" s="40"/>
      <c r="U229" s="40"/>
    </row>
    <row r="230" spans="1:21" ht="15" customHeight="1" x14ac:dyDescent="0.3">
      <c r="A230" s="117"/>
      <c r="B230" s="117"/>
      <c r="C230" s="117"/>
      <c r="D230" s="117"/>
      <c r="E230" s="117"/>
      <c r="F230" s="114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40"/>
      <c r="S230" s="40"/>
      <c r="T230" s="40"/>
      <c r="U230" s="40"/>
    </row>
    <row r="231" spans="1:21" ht="15" customHeight="1" x14ac:dyDescent="0.3">
      <c r="A231" s="117"/>
      <c r="B231" s="117"/>
      <c r="C231" s="117"/>
      <c r="D231" s="117"/>
      <c r="E231" s="117"/>
      <c r="F231" s="114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40"/>
      <c r="S231" s="40"/>
      <c r="T231" s="40"/>
      <c r="U231" s="40"/>
    </row>
    <row r="232" spans="1:21" ht="15" customHeight="1" x14ac:dyDescent="0.3">
      <c r="A232" s="117"/>
      <c r="B232" s="117"/>
      <c r="C232" s="117"/>
      <c r="D232" s="117"/>
      <c r="E232" s="117"/>
      <c r="F232" s="114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40"/>
      <c r="S232" s="40"/>
      <c r="T232" s="40"/>
      <c r="U232" s="40"/>
    </row>
    <row r="233" spans="1:21" ht="15" customHeight="1" x14ac:dyDescent="0.3">
      <c r="A233" s="117"/>
      <c r="B233" s="117"/>
      <c r="C233" s="117"/>
      <c r="D233" s="117"/>
      <c r="E233" s="117"/>
      <c r="F233" s="114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40"/>
      <c r="S233" s="40"/>
      <c r="T233" s="40"/>
      <c r="U233" s="40"/>
    </row>
    <row r="234" spans="1:21" ht="15" customHeight="1" x14ac:dyDescent="0.3">
      <c r="A234" s="117"/>
      <c r="B234" s="117"/>
      <c r="C234" s="117"/>
      <c r="D234" s="117"/>
      <c r="E234" s="117"/>
      <c r="F234" s="114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40"/>
      <c r="S234" s="40"/>
      <c r="T234" s="40"/>
      <c r="U234" s="40"/>
    </row>
    <row r="235" spans="1:21" ht="15" customHeight="1" x14ac:dyDescent="0.3">
      <c r="A235" s="117"/>
      <c r="B235" s="117"/>
      <c r="C235" s="117"/>
      <c r="D235" s="117"/>
      <c r="E235" s="117"/>
      <c r="F235" s="114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40"/>
      <c r="S235" s="40"/>
      <c r="T235" s="40"/>
      <c r="U235" s="40"/>
    </row>
    <row r="236" spans="1:21" ht="15" customHeight="1" x14ac:dyDescent="0.3">
      <c r="A236" s="117"/>
      <c r="B236" s="117"/>
      <c r="C236" s="117"/>
      <c r="D236" s="117"/>
      <c r="E236" s="117"/>
      <c r="F236" s="114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40"/>
      <c r="S236" s="40"/>
      <c r="T236" s="40"/>
      <c r="U236" s="40"/>
    </row>
    <row r="237" spans="1:21" ht="15" customHeight="1" x14ac:dyDescent="0.3">
      <c r="A237" s="117"/>
      <c r="B237" s="117"/>
      <c r="C237" s="117"/>
      <c r="D237" s="117"/>
      <c r="E237" s="117"/>
      <c r="F237" s="114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40"/>
      <c r="S237" s="40"/>
      <c r="T237" s="40"/>
      <c r="U237" s="40"/>
    </row>
    <row r="238" spans="1:21" ht="15" customHeight="1" x14ac:dyDescent="0.3">
      <c r="A238" s="117"/>
      <c r="B238" s="117"/>
      <c r="C238" s="117"/>
      <c r="D238" s="117"/>
      <c r="E238" s="117"/>
      <c r="F238" s="114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40"/>
      <c r="S238" s="40"/>
      <c r="T238" s="40"/>
      <c r="U238" s="40"/>
    </row>
    <row r="239" spans="1:21" ht="15" customHeight="1" x14ac:dyDescent="0.3">
      <c r="A239" s="117"/>
      <c r="B239" s="117"/>
      <c r="C239" s="117"/>
      <c r="D239" s="117"/>
      <c r="E239" s="117"/>
      <c r="F239" s="114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40"/>
      <c r="S239" s="40"/>
      <c r="T239" s="40"/>
      <c r="U239" s="40"/>
    </row>
    <row r="240" spans="1:21" ht="15" customHeight="1" x14ac:dyDescent="0.3">
      <c r="A240" s="117"/>
      <c r="B240" s="117"/>
      <c r="C240" s="117"/>
      <c r="D240" s="117"/>
      <c r="E240" s="117"/>
      <c r="F240" s="114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40"/>
      <c r="S240" s="40"/>
      <c r="T240" s="40"/>
      <c r="U240" s="40"/>
    </row>
    <row r="241" spans="1:21" ht="15" customHeight="1" x14ac:dyDescent="0.3">
      <c r="A241" s="117"/>
      <c r="B241" s="117"/>
      <c r="C241" s="117"/>
      <c r="D241" s="117"/>
      <c r="E241" s="117"/>
      <c r="F241" s="114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40"/>
      <c r="S241" s="40"/>
      <c r="T241" s="40"/>
      <c r="U241" s="40"/>
    </row>
    <row r="242" spans="1:21" ht="15" customHeight="1" x14ac:dyDescent="0.3">
      <c r="A242" s="117"/>
      <c r="B242" s="117"/>
      <c r="C242" s="117"/>
      <c r="D242" s="117"/>
      <c r="E242" s="117"/>
      <c r="F242" s="114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40"/>
      <c r="S242" s="40"/>
      <c r="T242" s="40"/>
      <c r="U242" s="40"/>
    </row>
    <row r="243" spans="1:21" ht="15" customHeight="1" x14ac:dyDescent="0.3">
      <c r="A243" s="117"/>
      <c r="B243" s="117"/>
      <c r="C243" s="117"/>
      <c r="D243" s="117"/>
      <c r="E243" s="117"/>
      <c r="F243" s="114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40"/>
      <c r="S243" s="40"/>
      <c r="T243" s="40"/>
      <c r="U243" s="40"/>
    </row>
    <row r="244" spans="1:21" ht="15" customHeight="1" x14ac:dyDescent="0.3">
      <c r="A244" s="117"/>
      <c r="B244" s="117"/>
      <c r="C244" s="117"/>
      <c r="D244" s="117"/>
      <c r="E244" s="117"/>
      <c r="F244" s="114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40"/>
      <c r="S244" s="40"/>
      <c r="T244" s="40"/>
      <c r="U244" s="40"/>
    </row>
    <row r="245" spans="1:21" ht="15" customHeight="1" x14ac:dyDescent="0.3">
      <c r="A245" s="117"/>
      <c r="B245" s="117"/>
      <c r="C245" s="117"/>
      <c r="D245" s="117"/>
      <c r="E245" s="117"/>
      <c r="F245" s="114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40"/>
      <c r="S245" s="40"/>
      <c r="T245" s="40"/>
      <c r="U245" s="40"/>
    </row>
    <row r="246" spans="1:21" ht="15" customHeight="1" x14ac:dyDescent="0.3">
      <c r="A246" s="117"/>
      <c r="B246" s="117"/>
      <c r="C246" s="117"/>
      <c r="D246" s="117"/>
      <c r="E246" s="117"/>
      <c r="F246" s="114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40"/>
      <c r="S246" s="40"/>
      <c r="T246" s="40"/>
      <c r="U246" s="40"/>
    </row>
    <row r="247" spans="1:21" ht="15" customHeight="1" x14ac:dyDescent="0.3">
      <c r="A247" s="117"/>
      <c r="B247" s="117"/>
      <c r="C247" s="117"/>
      <c r="D247" s="117"/>
      <c r="E247" s="117"/>
      <c r="F247" s="114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40"/>
      <c r="S247" s="40"/>
      <c r="T247" s="40"/>
      <c r="U247" s="40"/>
    </row>
    <row r="248" spans="1:21" ht="15" customHeight="1" x14ac:dyDescent="0.3">
      <c r="A248" s="117"/>
      <c r="B248" s="117"/>
      <c r="C248" s="117"/>
      <c r="D248" s="117"/>
      <c r="E248" s="117"/>
      <c r="F248" s="114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40"/>
      <c r="S248" s="40"/>
      <c r="T248" s="40"/>
      <c r="U248" s="40"/>
    </row>
    <row r="249" spans="1:21" ht="15" customHeight="1" x14ac:dyDescent="0.3">
      <c r="A249" s="117"/>
      <c r="B249" s="117"/>
      <c r="C249" s="117"/>
      <c r="D249" s="117"/>
      <c r="E249" s="117"/>
      <c r="F249" s="114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40"/>
      <c r="S249" s="40"/>
      <c r="T249" s="40"/>
      <c r="U249" s="40"/>
    </row>
    <row r="250" spans="1:21" ht="15" customHeight="1" x14ac:dyDescent="0.3">
      <c r="A250" s="117"/>
      <c r="B250" s="117"/>
      <c r="C250" s="117"/>
      <c r="D250" s="117"/>
      <c r="E250" s="117"/>
      <c r="F250" s="114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40"/>
      <c r="S250" s="40"/>
      <c r="T250" s="40"/>
      <c r="U250" s="40"/>
    </row>
    <row r="251" spans="1:21" ht="15" customHeight="1" x14ac:dyDescent="0.3">
      <c r="A251" s="117"/>
      <c r="B251" s="117"/>
      <c r="C251" s="117"/>
      <c r="D251" s="117"/>
      <c r="E251" s="117"/>
      <c r="F251" s="114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40"/>
      <c r="S251" s="40"/>
      <c r="T251" s="40"/>
      <c r="U251" s="40"/>
    </row>
    <row r="252" spans="1:21" ht="15" customHeight="1" x14ac:dyDescent="0.3">
      <c r="A252" s="117"/>
      <c r="B252" s="117"/>
      <c r="C252" s="117"/>
      <c r="D252" s="117"/>
      <c r="E252" s="117"/>
      <c r="F252" s="114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40"/>
      <c r="S252" s="40"/>
      <c r="T252" s="40"/>
      <c r="U252" s="40"/>
    </row>
    <row r="253" spans="1:21" ht="15" customHeight="1" x14ac:dyDescent="0.3">
      <c r="A253" s="117"/>
      <c r="B253" s="117"/>
      <c r="C253" s="117"/>
      <c r="D253" s="117"/>
      <c r="E253" s="117"/>
      <c r="F253" s="114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40"/>
      <c r="S253" s="40"/>
      <c r="T253" s="40"/>
      <c r="U253" s="40"/>
    </row>
    <row r="254" spans="1:21" ht="15" customHeight="1" x14ac:dyDescent="0.3">
      <c r="A254" s="117"/>
      <c r="B254" s="117"/>
      <c r="C254" s="117"/>
      <c r="D254" s="117"/>
      <c r="E254" s="117"/>
      <c r="F254" s="114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40"/>
      <c r="S254" s="40"/>
      <c r="T254" s="40"/>
      <c r="U254" s="40"/>
    </row>
    <row r="255" spans="1:21" ht="15" customHeight="1" x14ac:dyDescent="0.3">
      <c r="A255" s="117"/>
      <c r="B255" s="117"/>
      <c r="C255" s="117"/>
      <c r="D255" s="117"/>
      <c r="E255" s="117"/>
      <c r="F255" s="114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40"/>
      <c r="S255" s="40"/>
      <c r="T255" s="40"/>
      <c r="U255" s="40"/>
    </row>
    <row r="256" spans="1:21" ht="15" customHeight="1" x14ac:dyDescent="0.3">
      <c r="A256" s="117"/>
      <c r="B256" s="117"/>
      <c r="C256" s="117"/>
      <c r="D256" s="117"/>
      <c r="E256" s="117"/>
      <c r="F256" s="114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40"/>
      <c r="S256" s="40"/>
      <c r="T256" s="40"/>
      <c r="U256" s="40"/>
    </row>
    <row r="257" spans="1:21" ht="15" customHeight="1" x14ac:dyDescent="0.3">
      <c r="A257" s="117"/>
      <c r="B257" s="117"/>
      <c r="C257" s="117"/>
      <c r="D257" s="117"/>
      <c r="E257" s="117"/>
      <c r="F257" s="114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40"/>
      <c r="S257" s="40"/>
      <c r="T257" s="40"/>
      <c r="U257" s="40"/>
    </row>
    <row r="258" spans="1:21" ht="15" customHeight="1" x14ac:dyDescent="0.3">
      <c r="A258" s="117"/>
      <c r="B258" s="117"/>
      <c r="C258" s="117"/>
      <c r="D258" s="117"/>
      <c r="E258" s="117"/>
      <c r="F258" s="114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40"/>
      <c r="S258" s="40"/>
      <c r="T258" s="40"/>
      <c r="U258" s="40"/>
    </row>
    <row r="259" spans="1:21" ht="15" customHeight="1" x14ac:dyDescent="0.3">
      <c r="A259" s="117"/>
      <c r="B259" s="117"/>
      <c r="C259" s="117"/>
      <c r="D259" s="117"/>
      <c r="E259" s="117"/>
      <c r="F259" s="114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40"/>
      <c r="S259" s="40"/>
      <c r="T259" s="40"/>
      <c r="U259" s="40"/>
    </row>
    <row r="260" spans="1:21" ht="15" customHeight="1" x14ac:dyDescent="0.3">
      <c r="A260" s="117"/>
      <c r="B260" s="117"/>
      <c r="C260" s="117"/>
      <c r="D260" s="117"/>
      <c r="E260" s="117"/>
      <c r="F260" s="114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40"/>
      <c r="S260" s="40"/>
      <c r="T260" s="40"/>
      <c r="U260" s="40"/>
    </row>
    <row r="261" spans="1:21" ht="15" customHeight="1" x14ac:dyDescent="0.3">
      <c r="A261" s="117"/>
      <c r="B261" s="117"/>
      <c r="C261" s="117"/>
      <c r="D261" s="117"/>
      <c r="E261" s="117"/>
      <c r="F261" s="114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40"/>
      <c r="S261" s="40"/>
      <c r="T261" s="40"/>
      <c r="U261" s="40"/>
    </row>
    <row r="262" spans="1:21" ht="15" customHeight="1" x14ac:dyDescent="0.3">
      <c r="A262" s="117"/>
      <c r="B262" s="117"/>
      <c r="C262" s="117"/>
      <c r="D262" s="117"/>
      <c r="E262" s="117"/>
      <c r="F262" s="114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40"/>
      <c r="S262" s="40"/>
      <c r="T262" s="40"/>
      <c r="U262" s="40"/>
    </row>
    <row r="263" spans="1:21" ht="15" customHeight="1" x14ac:dyDescent="0.3">
      <c r="A263" s="117"/>
      <c r="B263" s="117"/>
      <c r="C263" s="117"/>
      <c r="D263" s="117"/>
      <c r="E263" s="117"/>
      <c r="F263" s="114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40"/>
      <c r="S263" s="40"/>
      <c r="T263" s="40"/>
      <c r="U263" s="40"/>
    </row>
    <row r="264" spans="1:21" ht="15" customHeight="1" x14ac:dyDescent="0.3">
      <c r="A264" s="117"/>
      <c r="B264" s="117"/>
      <c r="C264" s="117"/>
      <c r="D264" s="117"/>
      <c r="E264" s="117"/>
      <c r="F264" s="114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40"/>
      <c r="S264" s="40"/>
      <c r="T264" s="40"/>
      <c r="U264" s="40"/>
    </row>
    <row r="265" spans="1:21" ht="15" customHeight="1" x14ac:dyDescent="0.3">
      <c r="A265" s="117"/>
      <c r="B265" s="117"/>
      <c r="C265" s="117"/>
      <c r="D265" s="117"/>
      <c r="E265" s="117"/>
      <c r="F265" s="114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40"/>
      <c r="S265" s="40"/>
      <c r="T265" s="40"/>
      <c r="U265" s="40"/>
    </row>
    <row r="266" spans="1:21" ht="15" customHeight="1" x14ac:dyDescent="0.3">
      <c r="A266" s="117"/>
      <c r="B266" s="117"/>
      <c r="C266" s="117"/>
      <c r="D266" s="117"/>
      <c r="E266" s="117"/>
      <c r="F266" s="114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40"/>
      <c r="S266" s="40"/>
      <c r="T266" s="40"/>
      <c r="U266" s="40"/>
    </row>
    <row r="267" spans="1:21" ht="15" customHeight="1" x14ac:dyDescent="0.3">
      <c r="A267" s="117"/>
      <c r="B267" s="117"/>
      <c r="C267" s="117"/>
      <c r="D267" s="117"/>
      <c r="E267" s="117"/>
      <c r="F267" s="114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40"/>
      <c r="S267" s="40"/>
      <c r="T267" s="40"/>
      <c r="U267" s="40"/>
    </row>
    <row r="268" spans="1:21" ht="15" customHeight="1" x14ac:dyDescent="0.3">
      <c r="A268" s="117"/>
      <c r="B268" s="117"/>
      <c r="C268" s="117"/>
      <c r="D268" s="117"/>
      <c r="E268" s="117"/>
      <c r="F268" s="114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40"/>
      <c r="S268" s="40"/>
      <c r="T268" s="40"/>
      <c r="U268" s="40"/>
    </row>
    <row r="269" spans="1:21" ht="15" customHeight="1" x14ac:dyDescent="0.3">
      <c r="A269" s="117"/>
      <c r="B269" s="117"/>
      <c r="C269" s="117"/>
      <c r="D269" s="117"/>
      <c r="E269" s="117"/>
      <c r="F269" s="114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40"/>
      <c r="S269" s="40"/>
      <c r="T269" s="40"/>
      <c r="U269" s="40"/>
    </row>
    <row r="270" spans="1:21" ht="15" customHeight="1" x14ac:dyDescent="0.3">
      <c r="A270" s="117"/>
      <c r="B270" s="117"/>
      <c r="C270" s="117"/>
      <c r="D270" s="117"/>
      <c r="E270" s="117"/>
      <c r="F270" s="114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40"/>
      <c r="S270" s="40"/>
      <c r="T270" s="40"/>
      <c r="U270" s="40"/>
    </row>
    <row r="271" spans="1:21" ht="15" customHeight="1" x14ac:dyDescent="0.3">
      <c r="A271" s="117"/>
      <c r="B271" s="117"/>
      <c r="C271" s="117"/>
      <c r="D271" s="117"/>
      <c r="E271" s="117"/>
      <c r="F271" s="114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40"/>
      <c r="S271" s="40"/>
      <c r="T271" s="40"/>
      <c r="U271" s="40"/>
    </row>
    <row r="272" spans="1:21" ht="15" customHeight="1" x14ac:dyDescent="0.3">
      <c r="A272" s="117"/>
      <c r="B272" s="117"/>
      <c r="C272" s="117"/>
      <c r="D272" s="117"/>
      <c r="E272" s="117"/>
      <c r="F272" s="114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40"/>
      <c r="S272" s="40"/>
      <c r="T272" s="40"/>
      <c r="U272" s="40"/>
    </row>
    <row r="273" spans="1:21" ht="15" customHeight="1" x14ac:dyDescent="0.3">
      <c r="A273" s="117"/>
      <c r="B273" s="117"/>
      <c r="C273" s="117"/>
      <c r="D273" s="117"/>
      <c r="E273" s="117"/>
      <c r="F273" s="114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40"/>
      <c r="S273" s="40"/>
      <c r="T273" s="40"/>
      <c r="U273" s="40"/>
    </row>
    <row r="274" spans="1:21" ht="15" customHeight="1" x14ac:dyDescent="0.3">
      <c r="A274" s="117"/>
      <c r="B274" s="117"/>
      <c r="C274" s="117"/>
      <c r="D274" s="117"/>
      <c r="E274" s="117"/>
      <c r="F274" s="114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40"/>
      <c r="S274" s="40"/>
      <c r="T274" s="40"/>
      <c r="U274" s="40"/>
    </row>
    <row r="275" spans="1:21" ht="15" customHeight="1" x14ac:dyDescent="0.3">
      <c r="A275" s="117"/>
      <c r="B275" s="117"/>
      <c r="C275" s="117"/>
      <c r="D275" s="117"/>
      <c r="E275" s="117"/>
      <c r="F275" s="114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40"/>
      <c r="S275" s="40"/>
      <c r="T275" s="40"/>
      <c r="U275" s="40"/>
    </row>
    <row r="276" spans="1:21" ht="15" customHeight="1" x14ac:dyDescent="0.3">
      <c r="A276" s="117"/>
      <c r="B276" s="117"/>
      <c r="C276" s="117"/>
      <c r="D276" s="117"/>
      <c r="E276" s="117"/>
      <c r="F276" s="114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40"/>
      <c r="S276" s="40"/>
      <c r="T276" s="40"/>
      <c r="U276" s="40"/>
    </row>
    <row r="277" spans="1:21" ht="15" customHeight="1" x14ac:dyDescent="0.3">
      <c r="A277" s="117"/>
      <c r="B277" s="117"/>
      <c r="C277" s="117"/>
      <c r="D277" s="117"/>
      <c r="E277" s="117"/>
      <c r="F277" s="114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40"/>
      <c r="S277" s="40"/>
      <c r="T277" s="40"/>
      <c r="U277" s="40"/>
    </row>
    <row r="278" spans="1:21" ht="15" customHeight="1" x14ac:dyDescent="0.3">
      <c r="A278" s="117"/>
      <c r="B278" s="117"/>
      <c r="C278" s="117"/>
      <c r="D278" s="117"/>
      <c r="E278" s="117"/>
      <c r="F278" s="114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40"/>
      <c r="S278" s="40"/>
      <c r="T278" s="40"/>
      <c r="U278" s="40"/>
    </row>
    <row r="279" spans="1:21" ht="15" customHeight="1" x14ac:dyDescent="0.3">
      <c r="A279" s="117"/>
      <c r="B279" s="117"/>
      <c r="C279" s="117"/>
      <c r="D279" s="117"/>
      <c r="E279" s="117"/>
      <c r="F279" s="114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40"/>
      <c r="S279" s="40"/>
      <c r="T279" s="40"/>
      <c r="U279" s="40"/>
    </row>
    <row r="280" spans="1:21" ht="15" customHeight="1" x14ac:dyDescent="0.3">
      <c r="A280" s="117"/>
      <c r="B280" s="117"/>
      <c r="C280" s="117"/>
      <c r="D280" s="117"/>
      <c r="E280" s="117"/>
      <c r="F280" s="114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40"/>
      <c r="S280" s="40"/>
      <c r="T280" s="40"/>
      <c r="U280" s="40"/>
    </row>
    <row r="281" spans="1:21" ht="15" customHeight="1" x14ac:dyDescent="0.3">
      <c r="A281" s="117"/>
      <c r="B281" s="117"/>
      <c r="C281" s="117"/>
      <c r="D281" s="117"/>
      <c r="E281" s="117"/>
      <c r="F281" s="114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40"/>
      <c r="S281" s="40"/>
      <c r="T281" s="40"/>
      <c r="U281" s="40"/>
    </row>
    <row r="282" spans="1:21" ht="15" customHeight="1" x14ac:dyDescent="0.3">
      <c r="A282" s="117"/>
      <c r="B282" s="117"/>
      <c r="C282" s="117"/>
      <c r="D282" s="117"/>
      <c r="E282" s="117"/>
      <c r="F282" s="114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40"/>
      <c r="S282" s="40"/>
      <c r="T282" s="40"/>
      <c r="U282" s="40"/>
    </row>
    <row r="283" spans="1:21" ht="15" customHeight="1" x14ac:dyDescent="0.3">
      <c r="A283" s="117"/>
      <c r="B283" s="117"/>
      <c r="C283" s="117"/>
      <c r="D283" s="117"/>
      <c r="E283" s="117"/>
      <c r="F283" s="114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40"/>
      <c r="S283" s="40"/>
      <c r="T283" s="40"/>
      <c r="U283" s="40"/>
    </row>
    <row r="284" spans="1:21" ht="15" customHeight="1" x14ac:dyDescent="0.3">
      <c r="A284" s="117"/>
      <c r="B284" s="117"/>
      <c r="C284" s="117"/>
      <c r="D284" s="117"/>
      <c r="E284" s="117"/>
      <c r="F284" s="114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40"/>
      <c r="S284" s="40"/>
      <c r="T284" s="40"/>
      <c r="U284" s="40"/>
    </row>
    <row r="285" spans="1:21" ht="15" customHeight="1" x14ac:dyDescent="0.3">
      <c r="A285" s="117"/>
      <c r="B285" s="117"/>
      <c r="C285" s="117"/>
      <c r="D285" s="117"/>
      <c r="E285" s="117"/>
      <c r="F285" s="114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40"/>
      <c r="S285" s="40"/>
      <c r="T285" s="40"/>
      <c r="U285" s="40"/>
    </row>
    <row r="286" spans="1:21" ht="15" customHeight="1" x14ac:dyDescent="0.3">
      <c r="A286" s="117"/>
      <c r="B286" s="117"/>
      <c r="C286" s="117"/>
      <c r="D286" s="117"/>
      <c r="E286" s="117"/>
      <c r="F286" s="114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40"/>
      <c r="S286" s="40"/>
      <c r="T286" s="40"/>
      <c r="U286" s="40"/>
    </row>
    <row r="287" spans="1:21" ht="15" customHeight="1" x14ac:dyDescent="0.3">
      <c r="A287" s="117"/>
      <c r="B287" s="117"/>
      <c r="C287" s="117"/>
      <c r="D287" s="117"/>
      <c r="E287" s="117"/>
      <c r="F287" s="114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40"/>
      <c r="S287" s="40"/>
      <c r="T287" s="40"/>
      <c r="U287" s="40"/>
    </row>
    <row r="288" spans="1:21" ht="15" customHeight="1" x14ac:dyDescent="0.3">
      <c r="A288" s="117"/>
      <c r="B288" s="117"/>
      <c r="C288" s="117"/>
      <c r="D288" s="117"/>
      <c r="E288" s="117"/>
      <c r="F288" s="114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40"/>
      <c r="S288" s="40"/>
      <c r="T288" s="40"/>
      <c r="U288" s="40"/>
    </row>
    <row r="289" spans="1:21" ht="15" customHeight="1" x14ac:dyDescent="0.3">
      <c r="A289" s="117"/>
      <c r="B289" s="117"/>
      <c r="C289" s="117"/>
      <c r="D289" s="117"/>
      <c r="E289" s="117"/>
      <c r="F289" s="114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40"/>
      <c r="S289" s="40"/>
      <c r="T289" s="40"/>
      <c r="U289" s="40"/>
    </row>
    <row r="290" spans="1:21" ht="15" customHeight="1" x14ac:dyDescent="0.3">
      <c r="A290" s="117"/>
      <c r="B290" s="117"/>
      <c r="C290" s="117"/>
      <c r="D290" s="117"/>
      <c r="E290" s="117"/>
      <c r="F290" s="114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40"/>
      <c r="S290" s="40"/>
      <c r="T290" s="40"/>
      <c r="U290" s="40"/>
    </row>
    <row r="291" spans="1:21" ht="15" customHeight="1" x14ac:dyDescent="0.3">
      <c r="A291" s="117"/>
      <c r="B291" s="117"/>
      <c r="C291" s="117"/>
      <c r="D291" s="117"/>
      <c r="E291" s="117"/>
      <c r="F291" s="114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40"/>
      <c r="S291" s="40"/>
      <c r="T291" s="40"/>
      <c r="U291" s="40"/>
    </row>
    <row r="292" spans="1:21" ht="15" customHeight="1" x14ac:dyDescent="0.3">
      <c r="A292" s="117"/>
      <c r="B292" s="117"/>
      <c r="C292" s="117"/>
      <c r="D292" s="117"/>
      <c r="E292" s="117"/>
      <c r="F292" s="114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40"/>
      <c r="S292" s="40"/>
      <c r="T292" s="40"/>
      <c r="U292" s="40"/>
    </row>
    <row r="293" spans="1:21" ht="15" customHeight="1" x14ac:dyDescent="0.3">
      <c r="A293" s="117"/>
      <c r="B293" s="117"/>
      <c r="C293" s="117"/>
      <c r="D293" s="117"/>
      <c r="E293" s="117"/>
      <c r="F293" s="114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40"/>
      <c r="S293" s="40"/>
      <c r="T293" s="40"/>
      <c r="U293" s="40"/>
    </row>
    <row r="294" spans="1:21" ht="15" customHeight="1" x14ac:dyDescent="0.3">
      <c r="A294" s="117"/>
      <c r="B294" s="117"/>
      <c r="C294" s="117"/>
      <c r="D294" s="117"/>
      <c r="E294" s="117"/>
      <c r="F294" s="114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40"/>
      <c r="S294" s="40"/>
      <c r="T294" s="40"/>
      <c r="U294" s="40"/>
    </row>
    <row r="295" spans="1:21" ht="15" customHeight="1" x14ac:dyDescent="0.3">
      <c r="A295" s="117"/>
      <c r="B295" s="117"/>
      <c r="C295" s="117"/>
      <c r="D295" s="117"/>
      <c r="E295" s="117"/>
      <c r="F295" s="114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40"/>
      <c r="S295" s="40"/>
      <c r="T295" s="40"/>
      <c r="U295" s="40"/>
    </row>
    <row r="296" spans="1:21" ht="15" customHeight="1" x14ac:dyDescent="0.3">
      <c r="A296" s="117"/>
      <c r="B296" s="117"/>
      <c r="C296" s="117"/>
      <c r="D296" s="117"/>
      <c r="E296" s="117"/>
      <c r="F296" s="114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40"/>
      <c r="S296" s="40"/>
      <c r="T296" s="40"/>
      <c r="U296" s="40"/>
    </row>
    <row r="297" spans="1:21" ht="15" customHeight="1" x14ac:dyDescent="0.3">
      <c r="A297" s="117"/>
      <c r="B297" s="117"/>
      <c r="C297" s="117"/>
      <c r="D297" s="117"/>
      <c r="E297" s="117"/>
      <c r="F297" s="114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40"/>
      <c r="S297" s="40"/>
      <c r="T297" s="40"/>
      <c r="U297" s="40"/>
    </row>
    <row r="298" spans="1:21" ht="15" customHeight="1" x14ac:dyDescent="0.3">
      <c r="A298" s="117"/>
      <c r="B298" s="117"/>
      <c r="C298" s="117"/>
      <c r="D298" s="117"/>
      <c r="E298" s="117"/>
      <c r="F298" s="114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40"/>
      <c r="S298" s="40"/>
      <c r="T298" s="40"/>
      <c r="U298" s="40"/>
    </row>
    <row r="299" spans="1:21" ht="15" customHeight="1" x14ac:dyDescent="0.3">
      <c r="A299" s="117"/>
      <c r="B299" s="117"/>
      <c r="C299" s="117"/>
      <c r="D299" s="117"/>
      <c r="E299" s="117"/>
      <c r="F299" s="114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40"/>
      <c r="S299" s="40"/>
      <c r="T299" s="40"/>
      <c r="U299" s="40"/>
    </row>
    <row r="300" spans="1:21" ht="15" customHeight="1" x14ac:dyDescent="0.3">
      <c r="A300" s="117"/>
      <c r="B300" s="117"/>
      <c r="C300" s="117"/>
      <c r="D300" s="117"/>
      <c r="E300" s="117"/>
      <c r="F300" s="114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40"/>
      <c r="S300" s="40"/>
      <c r="T300" s="40"/>
      <c r="U300" s="40"/>
    </row>
    <row r="301" spans="1:21" ht="15" customHeight="1" x14ac:dyDescent="0.3">
      <c r="A301" s="117"/>
      <c r="B301" s="117"/>
      <c r="C301" s="117"/>
      <c r="D301" s="117"/>
      <c r="E301" s="117"/>
      <c r="F301" s="114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40"/>
      <c r="S301" s="40"/>
      <c r="T301" s="40"/>
      <c r="U301" s="40"/>
    </row>
    <row r="302" spans="1:21" ht="15" customHeight="1" x14ac:dyDescent="0.3">
      <c r="A302" s="117"/>
      <c r="B302" s="117"/>
      <c r="C302" s="117"/>
      <c r="D302" s="117"/>
      <c r="E302" s="117"/>
      <c r="F302" s="114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40"/>
      <c r="S302" s="40"/>
      <c r="T302" s="40"/>
      <c r="U302" s="40"/>
    </row>
    <row r="303" spans="1:21" ht="15" customHeight="1" x14ac:dyDescent="0.3">
      <c r="A303" s="117"/>
      <c r="B303" s="117"/>
      <c r="C303" s="117"/>
      <c r="D303" s="117"/>
      <c r="E303" s="117"/>
      <c r="F303" s="114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40"/>
      <c r="S303" s="40"/>
      <c r="T303" s="40"/>
      <c r="U303" s="40"/>
    </row>
    <row r="304" spans="1:21" ht="15" customHeight="1" x14ac:dyDescent="0.3">
      <c r="A304" s="117"/>
      <c r="B304" s="117"/>
      <c r="C304" s="117"/>
      <c r="D304" s="117"/>
      <c r="E304" s="117"/>
      <c r="F304" s="114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40"/>
      <c r="S304" s="40"/>
      <c r="T304" s="40"/>
      <c r="U304" s="40"/>
    </row>
    <row r="305" spans="1:21" ht="15" customHeight="1" x14ac:dyDescent="0.3">
      <c r="A305" s="117"/>
      <c r="B305" s="117"/>
      <c r="C305" s="117"/>
      <c r="D305" s="117"/>
      <c r="E305" s="117"/>
      <c r="F305" s="114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40"/>
      <c r="S305" s="40"/>
      <c r="T305" s="40"/>
      <c r="U305" s="40"/>
    </row>
    <row r="306" spans="1:21" ht="15" customHeight="1" x14ac:dyDescent="0.3">
      <c r="A306" s="117"/>
      <c r="B306" s="117"/>
      <c r="C306" s="117"/>
      <c r="D306" s="117"/>
      <c r="E306" s="117"/>
      <c r="F306" s="114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40"/>
      <c r="S306" s="40"/>
      <c r="T306" s="40"/>
      <c r="U306" s="40"/>
    </row>
    <row r="307" spans="1:21" ht="15" customHeight="1" x14ac:dyDescent="0.3">
      <c r="A307" s="117"/>
      <c r="B307" s="117"/>
      <c r="C307" s="117"/>
      <c r="D307" s="117"/>
      <c r="E307" s="117"/>
      <c r="F307" s="114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40"/>
      <c r="S307" s="40"/>
      <c r="T307" s="40"/>
      <c r="U307" s="40"/>
    </row>
    <row r="308" spans="1:21" ht="15" customHeight="1" x14ac:dyDescent="0.3">
      <c r="A308" s="117"/>
      <c r="B308" s="117"/>
      <c r="C308" s="117"/>
      <c r="D308" s="117"/>
      <c r="E308" s="117"/>
      <c r="F308" s="114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40"/>
      <c r="S308" s="40"/>
      <c r="T308" s="40"/>
      <c r="U308" s="40"/>
    </row>
    <row r="309" spans="1:21" ht="15" customHeight="1" x14ac:dyDescent="0.3">
      <c r="A309" s="117"/>
      <c r="B309" s="117"/>
      <c r="C309" s="117"/>
      <c r="D309" s="117"/>
      <c r="E309" s="117"/>
      <c r="F309" s="114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40"/>
      <c r="S309" s="40"/>
      <c r="T309" s="40"/>
      <c r="U309" s="40"/>
    </row>
    <row r="310" spans="1:21" ht="15" customHeight="1" x14ac:dyDescent="0.3">
      <c r="A310" s="117"/>
      <c r="B310" s="117"/>
      <c r="C310" s="117"/>
      <c r="D310" s="117"/>
      <c r="E310" s="117"/>
      <c r="F310" s="114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40"/>
      <c r="S310" s="40"/>
      <c r="T310" s="40"/>
      <c r="U310" s="40"/>
    </row>
    <row r="311" spans="1:21" ht="15" customHeight="1" x14ac:dyDescent="0.3">
      <c r="A311" s="117"/>
      <c r="B311" s="117"/>
      <c r="C311" s="117"/>
      <c r="D311" s="117"/>
      <c r="E311" s="117"/>
      <c r="F311" s="114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40"/>
      <c r="S311" s="40"/>
      <c r="T311" s="40"/>
      <c r="U311" s="40"/>
    </row>
    <row r="312" spans="1:21" ht="15" customHeight="1" x14ac:dyDescent="0.3">
      <c r="A312" s="117"/>
      <c r="B312" s="117"/>
      <c r="C312" s="117"/>
      <c r="D312" s="117"/>
      <c r="E312" s="117"/>
      <c r="F312" s="114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40"/>
      <c r="S312" s="40"/>
      <c r="T312" s="40"/>
      <c r="U312" s="40"/>
    </row>
    <row r="313" spans="1:21" ht="15" customHeight="1" x14ac:dyDescent="0.3">
      <c r="A313" s="117"/>
      <c r="B313" s="117"/>
      <c r="C313" s="117"/>
      <c r="D313" s="117"/>
      <c r="E313" s="117"/>
      <c r="F313" s="114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40"/>
      <c r="S313" s="40"/>
      <c r="T313" s="40"/>
      <c r="U313" s="40"/>
    </row>
    <row r="314" spans="1:21" ht="15" customHeight="1" x14ac:dyDescent="0.3">
      <c r="A314" s="117"/>
      <c r="B314" s="117"/>
      <c r="C314" s="117"/>
      <c r="D314" s="117"/>
      <c r="E314" s="117"/>
      <c r="F314" s="114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40"/>
      <c r="S314" s="40"/>
      <c r="T314" s="40"/>
      <c r="U314" s="40"/>
    </row>
    <row r="315" spans="1:21" ht="15" customHeight="1" x14ac:dyDescent="0.3">
      <c r="A315" s="117"/>
      <c r="B315" s="117"/>
      <c r="C315" s="117"/>
      <c r="D315" s="117"/>
      <c r="E315" s="117"/>
      <c r="F315" s="114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40"/>
      <c r="S315" s="40"/>
      <c r="T315" s="40"/>
      <c r="U315" s="40"/>
    </row>
    <row r="316" spans="1:21" ht="15" customHeight="1" x14ac:dyDescent="0.3">
      <c r="A316" s="117"/>
      <c r="B316" s="117"/>
      <c r="C316" s="117"/>
      <c r="D316" s="117"/>
      <c r="E316" s="117"/>
      <c r="F316" s="114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40"/>
      <c r="S316" s="40"/>
      <c r="T316" s="40"/>
      <c r="U316" s="40"/>
    </row>
    <row r="317" spans="1:21" ht="15" customHeight="1" x14ac:dyDescent="0.3">
      <c r="A317" s="117"/>
      <c r="B317" s="117"/>
      <c r="C317" s="117"/>
      <c r="D317" s="117"/>
      <c r="E317" s="117"/>
      <c r="F317" s="114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40"/>
      <c r="S317" s="40"/>
      <c r="T317" s="40"/>
      <c r="U317" s="40"/>
    </row>
    <row r="318" spans="1:21" ht="15" customHeight="1" x14ac:dyDescent="0.3">
      <c r="A318" s="117"/>
      <c r="B318" s="117"/>
      <c r="C318" s="117"/>
      <c r="D318" s="117"/>
      <c r="E318" s="117"/>
      <c r="F318" s="114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40"/>
      <c r="S318" s="40"/>
      <c r="T318" s="40"/>
      <c r="U318" s="40"/>
    </row>
    <row r="319" spans="1:21" ht="15" customHeight="1" x14ac:dyDescent="0.3">
      <c r="A319" s="117"/>
      <c r="B319" s="117"/>
      <c r="C319" s="117"/>
      <c r="D319" s="117"/>
      <c r="E319" s="117"/>
      <c r="F319" s="114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40"/>
      <c r="S319" s="40"/>
      <c r="T319" s="40"/>
      <c r="U319" s="40"/>
    </row>
    <row r="320" spans="1:21" ht="15" customHeight="1" x14ac:dyDescent="0.3">
      <c r="A320" s="117"/>
      <c r="B320" s="117"/>
      <c r="C320" s="117"/>
      <c r="D320" s="117"/>
      <c r="E320" s="117"/>
      <c r="F320" s="114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40"/>
      <c r="S320" s="40"/>
      <c r="T320" s="40"/>
      <c r="U320" s="40"/>
    </row>
    <row r="321" spans="1:21" ht="15" customHeight="1" x14ac:dyDescent="0.3">
      <c r="A321" s="117"/>
      <c r="B321" s="117"/>
      <c r="C321" s="117"/>
      <c r="D321" s="117"/>
      <c r="E321" s="117"/>
      <c r="F321" s="114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40"/>
      <c r="S321" s="40"/>
      <c r="T321" s="40"/>
      <c r="U321" s="40"/>
    </row>
    <row r="322" spans="1:21" ht="15" customHeight="1" x14ac:dyDescent="0.3">
      <c r="A322" s="117"/>
      <c r="B322" s="117"/>
      <c r="C322" s="117"/>
      <c r="D322" s="117"/>
      <c r="E322" s="117"/>
      <c r="F322" s="114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40"/>
      <c r="S322" s="40"/>
      <c r="T322" s="40"/>
      <c r="U322" s="40"/>
    </row>
    <row r="323" spans="1:21" ht="15" customHeight="1" x14ac:dyDescent="0.3">
      <c r="A323" s="117"/>
      <c r="B323" s="117"/>
      <c r="C323" s="117"/>
      <c r="D323" s="117"/>
      <c r="E323" s="117"/>
      <c r="F323" s="114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40"/>
      <c r="S323" s="40"/>
      <c r="T323" s="40"/>
      <c r="U323" s="40"/>
    </row>
    <row r="324" spans="1:21" ht="15" customHeight="1" x14ac:dyDescent="0.3">
      <c r="A324" s="117"/>
      <c r="B324" s="117"/>
      <c r="C324" s="117"/>
      <c r="D324" s="117"/>
      <c r="E324" s="117"/>
      <c r="F324" s="114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40"/>
      <c r="S324" s="40"/>
      <c r="T324" s="40"/>
      <c r="U324" s="40"/>
    </row>
    <row r="325" spans="1:21" ht="15" customHeight="1" x14ac:dyDescent="0.3">
      <c r="A325" s="117"/>
      <c r="B325" s="117"/>
      <c r="C325" s="117"/>
      <c r="D325" s="117"/>
      <c r="E325" s="117"/>
      <c r="F325" s="114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40"/>
      <c r="S325" s="40"/>
      <c r="T325" s="40"/>
      <c r="U325" s="40"/>
    </row>
    <row r="326" spans="1:21" ht="15" customHeight="1" x14ac:dyDescent="0.3">
      <c r="A326" s="117"/>
      <c r="B326" s="117"/>
      <c r="C326" s="117"/>
      <c r="D326" s="117"/>
      <c r="E326" s="117"/>
      <c r="F326" s="114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40"/>
      <c r="S326" s="40"/>
      <c r="T326" s="40"/>
      <c r="U326" s="40"/>
    </row>
    <row r="327" spans="1:21" ht="15" customHeight="1" x14ac:dyDescent="0.3">
      <c r="A327" s="117"/>
      <c r="B327" s="117"/>
      <c r="C327" s="117"/>
      <c r="D327" s="117"/>
      <c r="E327" s="117"/>
      <c r="F327" s="114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40"/>
      <c r="S327" s="40"/>
      <c r="T327" s="40"/>
      <c r="U327" s="40"/>
    </row>
    <row r="328" spans="1:21" ht="15" customHeight="1" x14ac:dyDescent="0.3">
      <c r="A328" s="117"/>
      <c r="B328" s="117"/>
      <c r="C328" s="117"/>
      <c r="D328" s="117"/>
      <c r="E328" s="117"/>
      <c r="F328" s="114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40"/>
      <c r="S328" s="40"/>
      <c r="T328" s="40"/>
      <c r="U328" s="40"/>
    </row>
    <row r="329" spans="1:21" ht="15" customHeight="1" x14ac:dyDescent="0.3">
      <c r="A329" s="117"/>
      <c r="B329" s="117"/>
      <c r="C329" s="117"/>
      <c r="D329" s="117"/>
      <c r="E329" s="117"/>
      <c r="F329" s="114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40"/>
      <c r="S329" s="40"/>
      <c r="T329" s="40"/>
      <c r="U329" s="40"/>
    </row>
    <row r="330" spans="1:21" ht="15" customHeight="1" x14ac:dyDescent="0.3">
      <c r="A330" s="117"/>
      <c r="B330" s="117"/>
      <c r="C330" s="117"/>
      <c r="D330" s="117"/>
      <c r="E330" s="117"/>
      <c r="F330" s="114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40"/>
      <c r="S330" s="40"/>
      <c r="T330" s="40"/>
      <c r="U330" s="40"/>
    </row>
    <row r="331" spans="1:21" ht="15" customHeight="1" x14ac:dyDescent="0.3">
      <c r="A331" s="117"/>
      <c r="B331" s="117"/>
      <c r="C331" s="117"/>
      <c r="D331" s="117"/>
      <c r="E331" s="117"/>
      <c r="F331" s="114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40"/>
      <c r="S331" s="40"/>
      <c r="T331" s="40"/>
      <c r="U331" s="40"/>
    </row>
    <row r="332" spans="1:21" ht="15" customHeight="1" x14ac:dyDescent="0.3">
      <c r="A332" s="117"/>
      <c r="B332" s="117"/>
      <c r="C332" s="117"/>
      <c r="D332" s="117"/>
      <c r="E332" s="117"/>
      <c r="F332" s="114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40"/>
      <c r="S332" s="40"/>
      <c r="T332" s="40"/>
      <c r="U332" s="40"/>
    </row>
    <row r="333" spans="1:21" ht="15" customHeight="1" x14ac:dyDescent="0.3">
      <c r="A333" s="117"/>
      <c r="B333" s="117"/>
      <c r="C333" s="117"/>
      <c r="D333" s="117"/>
      <c r="E333" s="117"/>
      <c r="F333" s="114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40"/>
      <c r="S333" s="40"/>
      <c r="T333" s="40"/>
      <c r="U333" s="40"/>
    </row>
    <row r="334" spans="1:21" ht="15" customHeight="1" x14ac:dyDescent="0.3">
      <c r="A334" s="117"/>
      <c r="B334" s="117"/>
      <c r="C334" s="117"/>
      <c r="D334" s="117"/>
      <c r="E334" s="117"/>
      <c r="F334" s="114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40"/>
      <c r="S334" s="40"/>
      <c r="T334" s="40"/>
      <c r="U334" s="40"/>
    </row>
    <row r="335" spans="1:21" ht="15" customHeight="1" x14ac:dyDescent="0.3">
      <c r="A335" s="117"/>
      <c r="B335" s="117"/>
      <c r="C335" s="117"/>
      <c r="D335" s="117"/>
      <c r="E335" s="117"/>
      <c r="F335" s="114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40"/>
      <c r="S335" s="40"/>
      <c r="T335" s="40"/>
      <c r="U335" s="40"/>
    </row>
    <row r="336" spans="1:21" ht="15" customHeight="1" x14ac:dyDescent="0.3">
      <c r="A336" s="117"/>
      <c r="B336" s="117"/>
      <c r="C336" s="117"/>
      <c r="D336" s="117"/>
      <c r="E336" s="117"/>
      <c r="F336" s="114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40"/>
      <c r="S336" s="40"/>
      <c r="T336" s="40"/>
      <c r="U336" s="40"/>
    </row>
    <row r="337" spans="1:21" ht="15" customHeight="1" x14ac:dyDescent="0.3">
      <c r="A337" s="117"/>
      <c r="B337" s="117"/>
      <c r="C337" s="117"/>
      <c r="D337" s="117"/>
      <c r="E337" s="117"/>
      <c r="F337" s="114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40"/>
      <c r="S337" s="40"/>
      <c r="T337" s="40"/>
      <c r="U337" s="40"/>
    </row>
    <row r="338" spans="1:21" ht="15" customHeight="1" x14ac:dyDescent="0.3">
      <c r="A338" s="117"/>
      <c r="B338" s="117"/>
      <c r="C338" s="117"/>
      <c r="D338" s="117"/>
      <c r="E338" s="117"/>
      <c r="F338" s="114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40"/>
      <c r="S338" s="40"/>
      <c r="T338" s="40"/>
      <c r="U338" s="40"/>
    </row>
    <row r="339" spans="1:21" ht="15" customHeight="1" x14ac:dyDescent="0.3">
      <c r="A339" s="117"/>
      <c r="B339" s="117"/>
      <c r="C339" s="117"/>
      <c r="D339" s="117"/>
      <c r="E339" s="117"/>
      <c r="F339" s="114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40"/>
      <c r="S339" s="40"/>
      <c r="T339" s="40"/>
      <c r="U339" s="40"/>
    </row>
    <row r="340" spans="1:21" ht="15" customHeight="1" x14ac:dyDescent="0.3">
      <c r="A340" s="117"/>
      <c r="B340" s="117"/>
      <c r="C340" s="117"/>
      <c r="D340" s="117"/>
      <c r="E340" s="117"/>
      <c r="F340" s="114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40"/>
      <c r="S340" s="40"/>
      <c r="T340" s="40"/>
      <c r="U340" s="40"/>
    </row>
    <row r="341" spans="1:21" ht="15" customHeight="1" x14ac:dyDescent="0.3">
      <c r="A341" s="117"/>
      <c r="B341" s="117"/>
      <c r="C341" s="117"/>
      <c r="D341" s="117"/>
      <c r="E341" s="117"/>
      <c r="F341" s="114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40"/>
      <c r="S341" s="40"/>
      <c r="T341" s="40"/>
      <c r="U341" s="40"/>
    </row>
    <row r="342" spans="1:21" ht="15" customHeight="1" x14ac:dyDescent="0.3">
      <c r="A342" s="117"/>
      <c r="B342" s="117"/>
      <c r="C342" s="117"/>
      <c r="D342" s="117"/>
      <c r="E342" s="117"/>
      <c r="F342" s="114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40"/>
      <c r="S342" s="40"/>
      <c r="T342" s="40"/>
      <c r="U342" s="40"/>
    </row>
    <row r="343" spans="1:21" ht="15" customHeight="1" x14ac:dyDescent="0.3">
      <c r="A343" s="117"/>
      <c r="B343" s="117"/>
      <c r="C343" s="117"/>
      <c r="D343" s="117"/>
      <c r="E343" s="117"/>
      <c r="F343" s="114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40"/>
      <c r="S343" s="40"/>
      <c r="T343" s="40"/>
      <c r="U343" s="40"/>
    </row>
    <row r="344" spans="1:21" ht="15" customHeight="1" x14ac:dyDescent="0.3">
      <c r="A344" s="117"/>
      <c r="B344" s="117"/>
      <c r="C344" s="117"/>
      <c r="D344" s="117"/>
      <c r="E344" s="117"/>
      <c r="F344" s="114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40"/>
      <c r="S344" s="40"/>
      <c r="T344" s="40"/>
      <c r="U344" s="40"/>
    </row>
    <row r="345" spans="1:21" ht="15" customHeight="1" x14ac:dyDescent="0.3">
      <c r="A345" s="117"/>
      <c r="B345" s="117"/>
      <c r="C345" s="117"/>
      <c r="D345" s="117"/>
      <c r="E345" s="117"/>
      <c r="F345" s="114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40"/>
      <c r="S345" s="40"/>
      <c r="T345" s="40"/>
      <c r="U345" s="40"/>
    </row>
    <row r="346" spans="1:21" ht="15" customHeight="1" x14ac:dyDescent="0.3">
      <c r="A346" s="117"/>
      <c r="B346" s="117"/>
      <c r="C346" s="117"/>
      <c r="D346" s="117"/>
      <c r="E346" s="117"/>
      <c r="F346" s="114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40"/>
      <c r="S346" s="40"/>
      <c r="T346" s="40"/>
      <c r="U346" s="40"/>
    </row>
    <row r="347" spans="1:21" ht="15" customHeight="1" x14ac:dyDescent="0.3">
      <c r="A347" s="117"/>
      <c r="B347" s="117"/>
      <c r="C347" s="117"/>
      <c r="D347" s="117"/>
      <c r="E347" s="117"/>
      <c r="F347" s="114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40"/>
      <c r="S347" s="40"/>
      <c r="T347" s="40"/>
      <c r="U347" s="40"/>
    </row>
    <row r="348" spans="1:21" ht="15" customHeight="1" x14ac:dyDescent="0.3">
      <c r="A348" s="117"/>
      <c r="B348" s="117"/>
      <c r="C348" s="117"/>
      <c r="D348" s="117"/>
      <c r="E348" s="117"/>
      <c r="F348" s="114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40"/>
      <c r="S348" s="40"/>
      <c r="T348" s="40"/>
      <c r="U348" s="40"/>
    </row>
    <row r="349" spans="1:21" ht="15" customHeight="1" x14ac:dyDescent="0.3">
      <c r="A349" s="117"/>
      <c r="B349" s="117"/>
      <c r="C349" s="117"/>
      <c r="D349" s="117"/>
      <c r="E349" s="117"/>
      <c r="F349" s="114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40"/>
      <c r="S349" s="40"/>
      <c r="T349" s="40"/>
      <c r="U349" s="40"/>
    </row>
    <row r="350" spans="1:21" ht="15" customHeight="1" x14ac:dyDescent="0.3">
      <c r="A350" s="117"/>
      <c r="B350" s="117"/>
      <c r="C350" s="117"/>
      <c r="D350" s="117"/>
      <c r="E350" s="117"/>
      <c r="F350" s="114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40"/>
      <c r="S350" s="40"/>
      <c r="T350" s="40"/>
      <c r="U350" s="40"/>
    </row>
    <row r="351" spans="1:21" ht="15" customHeight="1" x14ac:dyDescent="0.3">
      <c r="A351" s="117"/>
      <c r="B351" s="117"/>
      <c r="C351" s="117"/>
      <c r="D351" s="117"/>
      <c r="E351" s="117"/>
      <c r="F351" s="114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40"/>
      <c r="S351" s="40"/>
      <c r="T351" s="40"/>
      <c r="U351" s="40"/>
    </row>
    <row r="352" spans="1:21" ht="15" customHeight="1" x14ac:dyDescent="0.3">
      <c r="A352" s="117"/>
      <c r="B352" s="117"/>
      <c r="C352" s="117"/>
      <c r="D352" s="117"/>
      <c r="E352" s="117"/>
      <c r="F352" s="114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40"/>
      <c r="S352" s="40"/>
      <c r="T352" s="40"/>
      <c r="U352" s="40"/>
    </row>
    <row r="353" spans="1:21" ht="15" customHeight="1" x14ac:dyDescent="0.3">
      <c r="A353" s="117"/>
      <c r="B353" s="117"/>
      <c r="C353" s="117"/>
      <c r="D353" s="117"/>
      <c r="E353" s="117"/>
      <c r="F353" s="114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40"/>
      <c r="S353" s="40"/>
      <c r="T353" s="40"/>
      <c r="U353" s="40"/>
    </row>
    <row r="354" spans="1:21" ht="15" customHeight="1" x14ac:dyDescent="0.3">
      <c r="A354" s="117"/>
      <c r="B354" s="117"/>
      <c r="C354" s="117"/>
      <c r="D354" s="117"/>
      <c r="E354" s="117"/>
      <c r="F354" s="114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40"/>
      <c r="S354" s="40"/>
      <c r="T354" s="40"/>
      <c r="U354" s="40"/>
    </row>
    <row r="355" spans="1:21" ht="15" customHeight="1" x14ac:dyDescent="0.3">
      <c r="A355" s="117"/>
      <c r="B355" s="117"/>
      <c r="C355" s="117"/>
      <c r="D355" s="117"/>
      <c r="E355" s="117"/>
      <c r="F355" s="114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40"/>
      <c r="S355" s="40"/>
      <c r="T355" s="40"/>
      <c r="U355" s="40"/>
    </row>
    <row r="356" spans="1:21" ht="15" customHeight="1" x14ac:dyDescent="0.3">
      <c r="A356" s="117"/>
      <c r="B356" s="117"/>
      <c r="C356" s="117"/>
      <c r="D356" s="117"/>
      <c r="E356" s="117"/>
      <c r="F356" s="114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40"/>
      <c r="S356" s="40"/>
      <c r="T356" s="40"/>
      <c r="U356" s="40"/>
    </row>
    <row r="357" spans="1:21" ht="15" customHeight="1" x14ac:dyDescent="0.3">
      <c r="A357" s="117"/>
      <c r="B357" s="117"/>
      <c r="C357" s="117"/>
      <c r="D357" s="117"/>
      <c r="E357" s="117"/>
      <c r="F357" s="114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40"/>
      <c r="S357" s="40"/>
      <c r="T357" s="40"/>
      <c r="U357" s="40"/>
    </row>
    <row r="358" spans="1:21" ht="15" customHeigh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40"/>
      <c r="S358" s="40"/>
      <c r="T358" s="40"/>
      <c r="U358" s="40"/>
    </row>
    <row r="359" spans="1:21" ht="15" customHeigh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40"/>
      <c r="S359" s="40"/>
      <c r="T359" s="40"/>
      <c r="U359" s="40"/>
    </row>
    <row r="360" spans="1:21" ht="15" customHeigh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40"/>
      <c r="S360" s="40"/>
      <c r="T360" s="40"/>
      <c r="U360" s="40"/>
    </row>
    <row r="361" spans="1:21" ht="15" customHeigh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40"/>
      <c r="S361" s="40"/>
      <c r="T361" s="40"/>
      <c r="U361" s="40"/>
    </row>
    <row r="362" spans="1:21" ht="15" customHeigh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40"/>
      <c r="S362" s="40"/>
      <c r="T362" s="40"/>
      <c r="U362" s="40"/>
    </row>
    <row r="363" spans="1:21" ht="15" customHeigh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40"/>
      <c r="S363" s="40"/>
      <c r="T363" s="40"/>
      <c r="U363" s="40"/>
    </row>
    <row r="364" spans="1:21" ht="15" customHeigh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40"/>
      <c r="S364" s="40"/>
      <c r="T364" s="40"/>
      <c r="U364" s="40"/>
    </row>
    <row r="365" spans="1:21" ht="15" customHeigh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40"/>
      <c r="S365" s="40"/>
      <c r="T365" s="40"/>
      <c r="U365" s="40"/>
    </row>
    <row r="366" spans="1:21" ht="15" customHeigh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40"/>
      <c r="S366" s="40"/>
      <c r="T366" s="40"/>
      <c r="U366" s="40"/>
    </row>
    <row r="367" spans="1:21" ht="15" customHeigh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40"/>
      <c r="S367" s="40"/>
      <c r="T367" s="40"/>
      <c r="U367" s="40"/>
    </row>
    <row r="368" spans="1:21" ht="15" customHeigh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40"/>
      <c r="S368" s="40"/>
      <c r="T368" s="40"/>
      <c r="U368" s="40"/>
    </row>
    <row r="369" spans="1:21" ht="15" customHeigh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40"/>
      <c r="S369" s="40"/>
      <c r="T369" s="40"/>
      <c r="U369" s="40"/>
    </row>
    <row r="370" spans="1:21" ht="15" customHeigh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40"/>
      <c r="S370" s="40"/>
      <c r="T370" s="40"/>
      <c r="U370" s="40"/>
    </row>
    <row r="371" spans="1:21" ht="15" customHeigh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40"/>
      <c r="S371" s="40"/>
      <c r="T371" s="40"/>
      <c r="U371" s="40"/>
    </row>
    <row r="372" spans="1:21" ht="15" customHeigh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40"/>
      <c r="S372" s="40"/>
      <c r="T372" s="40"/>
      <c r="U372" s="40"/>
    </row>
    <row r="373" spans="1:21" ht="15" customHeigh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40"/>
      <c r="S373" s="40"/>
      <c r="T373" s="40"/>
      <c r="U373" s="40"/>
    </row>
    <row r="374" spans="1:21" ht="15" customHeigh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40"/>
      <c r="S374" s="40"/>
      <c r="T374" s="40"/>
      <c r="U374" s="40"/>
    </row>
    <row r="375" spans="1:21" ht="15" customHeigh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40"/>
      <c r="S375" s="40"/>
      <c r="T375" s="40"/>
      <c r="U375" s="40"/>
    </row>
    <row r="376" spans="1:21" ht="15" customHeigh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40"/>
      <c r="S376" s="40"/>
      <c r="T376" s="40"/>
      <c r="U376" s="40"/>
    </row>
    <row r="377" spans="1:21" ht="15" customHeigh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40"/>
      <c r="S377" s="40"/>
      <c r="T377" s="40"/>
      <c r="U377" s="40"/>
    </row>
    <row r="378" spans="1:21" ht="15" customHeigh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40"/>
      <c r="S378" s="40"/>
      <c r="T378" s="40"/>
      <c r="U378" s="40"/>
    </row>
    <row r="379" spans="1:21" ht="15" customHeigh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40"/>
      <c r="S379" s="40"/>
      <c r="T379" s="40"/>
      <c r="U379" s="40"/>
    </row>
    <row r="380" spans="1:21" ht="15" customHeigh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40"/>
      <c r="S380" s="40"/>
      <c r="T380" s="40"/>
      <c r="U380" s="40"/>
    </row>
    <row r="381" spans="1:21" ht="15" customHeigh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40"/>
      <c r="S381" s="40"/>
      <c r="T381" s="40"/>
      <c r="U381" s="40"/>
    </row>
    <row r="382" spans="1:21" ht="15" customHeight="1" x14ac:dyDescent="0.3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</row>
    <row r="383" spans="1:21" ht="15" customHeight="1" x14ac:dyDescent="0.3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</row>
    <row r="384" spans="1:21" ht="15" customHeight="1" x14ac:dyDescent="0.3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</row>
    <row r="385" spans="1:21" ht="15" customHeight="1" x14ac:dyDescent="0.3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</row>
    <row r="386" spans="1:21" ht="15" customHeight="1" x14ac:dyDescent="0.3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</row>
    <row r="387" spans="1:21" ht="15" customHeight="1" x14ac:dyDescent="0.3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</row>
    <row r="388" spans="1:21" ht="15" customHeight="1" x14ac:dyDescent="0.3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</row>
    <row r="389" spans="1:21" ht="15" customHeight="1" x14ac:dyDescent="0.3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</row>
    <row r="390" spans="1:21" ht="15" customHeight="1" x14ac:dyDescent="0.3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</row>
    <row r="391" spans="1:21" ht="15" customHeight="1" x14ac:dyDescent="0.3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</row>
    <row r="392" spans="1:21" ht="15" customHeight="1" x14ac:dyDescent="0.3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</row>
    <row r="393" spans="1:21" ht="15" customHeight="1" x14ac:dyDescent="0.3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</row>
    <row r="394" spans="1:21" ht="15" customHeight="1" x14ac:dyDescent="0.3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</row>
    <row r="395" spans="1:21" ht="15" customHeight="1" x14ac:dyDescent="0.3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</row>
    <row r="396" spans="1:21" ht="15" customHeight="1" x14ac:dyDescent="0.3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</row>
    <row r="397" spans="1:21" ht="15" customHeight="1" x14ac:dyDescent="0.3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</row>
    <row r="398" spans="1:21" ht="15" customHeight="1" x14ac:dyDescent="0.3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</row>
    <row r="399" spans="1:21" ht="15" customHeight="1" x14ac:dyDescent="0.3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</row>
    <row r="400" spans="1:21" ht="15" customHeight="1" x14ac:dyDescent="0.3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</row>
    <row r="401" spans="1:21" ht="15" customHeight="1" x14ac:dyDescent="0.3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</row>
    <row r="402" spans="1:21" ht="15" customHeight="1" x14ac:dyDescent="0.3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</row>
    <row r="403" spans="1:21" ht="15" customHeight="1" x14ac:dyDescent="0.3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</row>
    <row r="404" spans="1:21" ht="15" customHeight="1" x14ac:dyDescent="0.3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</row>
    <row r="405" spans="1:21" ht="15" customHeight="1" x14ac:dyDescent="0.3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</row>
    <row r="406" spans="1:21" ht="15" customHeight="1" x14ac:dyDescent="0.3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</row>
    <row r="407" spans="1:21" ht="15" customHeight="1" x14ac:dyDescent="0.3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</row>
    <row r="408" spans="1:21" ht="15" customHeight="1" x14ac:dyDescent="0.3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</row>
    <row r="409" spans="1:21" ht="15" customHeight="1" x14ac:dyDescent="0.3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</row>
    <row r="410" spans="1:21" ht="15" customHeight="1" x14ac:dyDescent="0.3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</row>
    <row r="411" spans="1:21" ht="15" customHeight="1" x14ac:dyDescent="0.3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</row>
    <row r="412" spans="1:21" ht="15" customHeight="1" x14ac:dyDescent="0.3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</row>
    <row r="413" spans="1:21" ht="15" customHeight="1" x14ac:dyDescent="0.3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</row>
    <row r="414" spans="1:21" ht="15" customHeight="1" x14ac:dyDescent="0.3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</row>
    <row r="415" spans="1:21" ht="15" customHeight="1" x14ac:dyDescent="0.3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</row>
    <row r="416" spans="1:21" ht="15" customHeight="1" x14ac:dyDescent="0.3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</row>
    <row r="417" spans="1:21" ht="15" customHeight="1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</row>
    <row r="418" spans="1:21" ht="15" customHeight="1" x14ac:dyDescent="0.3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</row>
    <row r="419" spans="1:21" ht="15" customHeight="1" x14ac:dyDescent="0.3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</row>
    <row r="420" spans="1:21" ht="15" customHeight="1" x14ac:dyDescent="0.3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</row>
    <row r="421" spans="1:21" ht="15" customHeight="1" x14ac:dyDescent="0.3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</row>
    <row r="422" spans="1:21" ht="15" customHeight="1" x14ac:dyDescent="0.3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</row>
    <row r="423" spans="1:21" ht="15" customHeight="1" x14ac:dyDescent="0.3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</row>
    <row r="424" spans="1:21" ht="15" customHeight="1" x14ac:dyDescent="0.3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</row>
    <row r="425" spans="1:21" ht="15" customHeight="1" x14ac:dyDescent="0.3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</row>
    <row r="426" spans="1:21" ht="15" customHeight="1" x14ac:dyDescent="0.3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</row>
    <row r="427" spans="1:21" ht="15" customHeight="1" x14ac:dyDescent="0.3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</row>
    <row r="428" spans="1:21" ht="15" customHeight="1" x14ac:dyDescent="0.3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</row>
    <row r="429" spans="1:21" ht="15" customHeight="1" x14ac:dyDescent="0.3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</row>
    <row r="430" spans="1:21" ht="15" customHeight="1" x14ac:dyDescent="0.3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</row>
    <row r="431" spans="1:21" ht="15" customHeight="1" x14ac:dyDescent="0.3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</row>
    <row r="432" spans="1:21" ht="15" customHeight="1" x14ac:dyDescent="0.3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</row>
    <row r="433" spans="1:21" ht="15" customHeight="1" x14ac:dyDescent="0.3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</row>
    <row r="434" spans="1:21" ht="15" customHeight="1" x14ac:dyDescent="0.3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</row>
    <row r="435" spans="1:21" ht="15" customHeight="1" x14ac:dyDescent="0.3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</row>
    <row r="436" spans="1:21" ht="15" customHeight="1" x14ac:dyDescent="0.3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</row>
    <row r="437" spans="1:21" ht="15" customHeight="1" x14ac:dyDescent="0.3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</row>
    <row r="438" spans="1:21" ht="15" customHeight="1" x14ac:dyDescent="0.3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</row>
    <row r="439" spans="1:21" ht="15" customHeight="1" x14ac:dyDescent="0.3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</row>
    <row r="440" spans="1:21" ht="15" customHeight="1" x14ac:dyDescent="0.3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</row>
    <row r="441" spans="1:21" ht="15" customHeight="1" x14ac:dyDescent="0.3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</row>
    <row r="442" spans="1:21" ht="15" customHeight="1" x14ac:dyDescent="0.3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</row>
    <row r="443" spans="1:21" ht="15" customHeight="1" x14ac:dyDescent="0.3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</row>
    <row r="444" spans="1:21" ht="15" customHeight="1" x14ac:dyDescent="0.3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</row>
    <row r="445" spans="1:21" ht="15" customHeight="1" x14ac:dyDescent="0.3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</row>
    <row r="446" spans="1:21" ht="15" customHeight="1" x14ac:dyDescent="0.3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</row>
    <row r="447" spans="1:21" ht="15" customHeight="1" x14ac:dyDescent="0.3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</row>
    <row r="448" spans="1:21" ht="15" customHeight="1" x14ac:dyDescent="0.3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</row>
    <row r="449" spans="1:21" ht="15" customHeight="1" x14ac:dyDescent="0.3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</row>
  </sheetData>
  <mergeCells count="19">
    <mergeCell ref="C35:E35"/>
    <mergeCell ref="B57:E57"/>
    <mergeCell ref="B58:E58"/>
    <mergeCell ref="B59:E59"/>
    <mergeCell ref="B60:E60"/>
    <mergeCell ref="B37:E37"/>
    <mergeCell ref="B61:E61"/>
    <mergeCell ref="B65:E65"/>
    <mergeCell ref="B67:E67"/>
    <mergeCell ref="B69:E69"/>
    <mergeCell ref="B71:E71"/>
    <mergeCell ref="B90:E90"/>
    <mergeCell ref="B92:E92"/>
    <mergeCell ref="B96:E96"/>
    <mergeCell ref="B100:E100"/>
    <mergeCell ref="B73:E73"/>
    <mergeCell ref="B75:E75"/>
    <mergeCell ref="B77:E77"/>
    <mergeCell ref="B88:E88"/>
  </mergeCells>
  <phoneticPr fontId="11" type="noConversion"/>
  <conditionalFormatting sqref="B9">
    <cfRule type="expression" dxfId="1" priority="2">
      <formula>#REF!&lt;&gt;#REF!</formula>
    </cfRule>
  </conditionalFormatting>
  <conditionalFormatting sqref="A7:B8 A9">
    <cfRule type="expression" dxfId="0" priority="3">
      <formula>#REF!&lt;&gt;#REF!</formula>
    </cfRule>
  </conditionalFormatting>
  <pageMargins left="0.5" right="0.5" top="0.5" bottom="0.5" header="0" footer="0"/>
  <pageSetup scale="60" fitToWidth="0" fitToHeight="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5827-05E3-4317-B01D-99592F109246}">
  <sheetPr>
    <pageSetUpPr fitToPage="1"/>
  </sheetPr>
  <dimension ref="A2:J361"/>
  <sheetViews>
    <sheetView view="pageBreakPreview" zoomScale="120" zoomScaleSheetLayoutView="120" workbookViewId="0">
      <selection activeCell="E26" sqref="E26"/>
    </sheetView>
  </sheetViews>
  <sheetFormatPr defaultColWidth="9.109375" defaultRowHeight="15" customHeight="1" x14ac:dyDescent="0.3"/>
  <cols>
    <col min="1" max="2" width="10.6640625" style="22" customWidth="1"/>
    <col min="3" max="5" width="14.6640625" style="22" customWidth="1"/>
    <col min="6" max="7" width="10.6640625" style="22" customWidth="1"/>
    <col min="8" max="8" width="15.77734375" style="22" customWidth="1"/>
    <col min="9" max="10" width="10.6640625" style="22" customWidth="1"/>
    <col min="11" max="16384" width="9.109375" style="22"/>
  </cols>
  <sheetData>
    <row r="2" spans="1:10" ht="15" customHeight="1" x14ac:dyDescent="0.3">
      <c r="B2" s="49"/>
      <c r="C2" s="27" t="s">
        <v>11</v>
      </c>
      <c r="D2" s="34">
        <v>0.15</v>
      </c>
      <c r="E2" s="49" t="s">
        <v>12</v>
      </c>
      <c r="F2" s="27"/>
      <c r="G2" s="43"/>
      <c r="H2" s="49"/>
      <c r="I2" s="43"/>
    </row>
    <row r="3" spans="1:10" ht="15" customHeight="1" x14ac:dyDescent="0.3">
      <c r="C3" s="49"/>
      <c r="D3" s="49"/>
      <c r="E3" s="49"/>
      <c r="F3" s="49"/>
      <c r="G3" s="35"/>
      <c r="H3" s="49"/>
      <c r="I3" s="47"/>
    </row>
    <row r="4" spans="1:10" ht="15" customHeight="1" x14ac:dyDescent="0.3">
      <c r="A4" s="190" t="s">
        <v>28</v>
      </c>
      <c r="B4" s="190"/>
      <c r="C4" s="190"/>
      <c r="D4" s="34">
        <v>7.25</v>
      </c>
      <c r="E4" s="49" t="s">
        <v>24</v>
      </c>
      <c r="F4" s="53" t="s">
        <v>35</v>
      </c>
      <c r="G4" s="43"/>
      <c r="H4" s="49"/>
      <c r="I4" s="47"/>
    </row>
    <row r="5" spans="1:10" ht="15" customHeight="1" x14ac:dyDescent="0.3">
      <c r="A5" s="22" t="s">
        <v>29</v>
      </c>
      <c r="B5" s="27"/>
      <c r="C5" s="51"/>
      <c r="D5" s="34">
        <v>9</v>
      </c>
      <c r="E5" s="49" t="s">
        <v>24</v>
      </c>
      <c r="F5" s="53" t="s">
        <v>35</v>
      </c>
      <c r="G5" s="35"/>
      <c r="H5" s="49"/>
      <c r="I5" s="49"/>
    </row>
    <row r="6" spans="1:10" ht="15" customHeight="1" x14ac:dyDescent="0.3">
      <c r="A6" s="190" t="s">
        <v>30</v>
      </c>
      <c r="B6" s="190"/>
      <c r="C6" s="190"/>
      <c r="D6" s="34">
        <v>2</v>
      </c>
      <c r="E6" s="50" t="s">
        <v>24</v>
      </c>
      <c r="F6" s="53" t="s">
        <v>35</v>
      </c>
      <c r="G6" s="36"/>
      <c r="H6" s="50"/>
      <c r="I6" s="50"/>
    </row>
    <row r="7" spans="1:10" ht="15" customHeight="1" x14ac:dyDescent="0.3">
      <c r="A7" s="190" t="s">
        <v>31</v>
      </c>
      <c r="B7" s="190"/>
      <c r="C7" s="190"/>
      <c r="D7" s="62">
        <f>D5-D6</f>
        <v>7</v>
      </c>
      <c r="E7" s="50" t="s">
        <v>24</v>
      </c>
      <c r="F7" s="59"/>
      <c r="G7" s="61"/>
      <c r="H7" s="60"/>
      <c r="I7" s="60"/>
      <c r="J7" s="28"/>
    </row>
    <row r="8" spans="1:10" ht="15" customHeight="1" x14ac:dyDescent="0.3">
      <c r="A8" s="190" t="s">
        <v>32</v>
      </c>
      <c r="B8" s="190"/>
      <c r="C8" s="190"/>
      <c r="D8" s="47">
        <f>D4-D7</f>
        <v>0.25</v>
      </c>
      <c r="E8" s="50" t="s">
        <v>24</v>
      </c>
      <c r="F8" s="53"/>
      <c r="G8" s="53"/>
      <c r="H8" s="53"/>
      <c r="I8" s="53"/>
      <c r="J8" s="56"/>
    </row>
    <row r="9" spans="1:10" ht="12.75" customHeight="1" x14ac:dyDescent="0.3">
      <c r="A9" s="190" t="s">
        <v>33</v>
      </c>
      <c r="B9" s="190"/>
      <c r="C9" s="190"/>
      <c r="D9" s="47">
        <f>D6-D8</f>
        <v>1.75</v>
      </c>
      <c r="E9" s="50" t="s">
        <v>24</v>
      </c>
      <c r="F9" s="53"/>
      <c r="G9" s="58"/>
      <c r="H9" s="58"/>
      <c r="I9" s="58"/>
      <c r="J9" s="56"/>
    </row>
    <row r="10" spans="1:10" ht="15" customHeight="1" x14ac:dyDescent="0.3">
      <c r="A10" s="190" t="s">
        <v>34</v>
      </c>
      <c r="B10" s="190"/>
      <c r="C10" s="190"/>
      <c r="D10" s="34">
        <v>9</v>
      </c>
      <c r="E10" s="50" t="s">
        <v>24</v>
      </c>
      <c r="F10" s="53" t="s">
        <v>35</v>
      </c>
      <c r="G10" s="57"/>
      <c r="H10" s="57"/>
      <c r="I10" s="57"/>
      <c r="J10" s="56"/>
    </row>
    <row r="11" spans="1:10" ht="15" customHeight="1" x14ac:dyDescent="0.3">
      <c r="A11" s="190" t="s">
        <v>130</v>
      </c>
      <c r="B11" s="190"/>
      <c r="C11" s="190"/>
      <c r="D11" s="48">
        <f>0.5*D9*D10</f>
        <v>7.875</v>
      </c>
      <c r="E11" s="50" t="s">
        <v>36</v>
      </c>
      <c r="F11" s="55"/>
      <c r="G11" s="55"/>
      <c r="H11" s="55"/>
      <c r="I11" s="55"/>
      <c r="J11" s="43"/>
    </row>
    <row r="12" spans="1:10" ht="15" customHeight="1" x14ac:dyDescent="0.3">
      <c r="A12" s="190" t="s">
        <v>37</v>
      </c>
      <c r="B12" s="190"/>
      <c r="C12" s="190"/>
      <c r="D12" s="39">
        <f>(D11/144)*D2</f>
        <v>8.2031250000000003E-3</v>
      </c>
      <c r="E12" s="50" t="s">
        <v>23</v>
      </c>
      <c r="F12" s="55"/>
      <c r="G12" s="55"/>
      <c r="H12" s="55"/>
      <c r="I12" s="55"/>
      <c r="J12" s="43"/>
    </row>
    <row r="13" spans="1:10" ht="15" customHeight="1" x14ac:dyDescent="0.3">
      <c r="A13" s="24"/>
      <c r="B13" s="43"/>
      <c r="C13" s="54"/>
      <c r="D13" s="54"/>
      <c r="E13" s="50"/>
      <c r="F13" s="55"/>
      <c r="G13" s="55"/>
      <c r="H13" s="55"/>
      <c r="I13" s="55"/>
      <c r="J13" s="43"/>
    </row>
    <row r="14" spans="1:10" ht="15" customHeight="1" x14ac:dyDescent="0.3">
      <c r="A14" s="24"/>
      <c r="B14" s="43"/>
      <c r="C14" s="54"/>
      <c r="D14" s="54"/>
      <c r="E14" s="50"/>
      <c r="F14" s="55"/>
      <c r="G14" s="55"/>
      <c r="H14" s="55"/>
      <c r="I14" s="55"/>
      <c r="J14" s="43"/>
    </row>
    <row r="15" spans="1:10" ht="15" customHeight="1" x14ac:dyDescent="0.3">
      <c r="A15" s="191"/>
      <c r="B15" s="191"/>
      <c r="C15" s="191"/>
      <c r="D15" s="46"/>
      <c r="E15" s="43"/>
      <c r="F15" s="35"/>
      <c r="G15" s="43"/>
      <c r="H15" s="43"/>
      <c r="I15" s="43"/>
      <c r="J15" s="24"/>
    </row>
    <row r="16" spans="1:10" ht="15" customHeight="1" x14ac:dyDescent="0.3">
      <c r="A16" s="190" t="s">
        <v>131</v>
      </c>
      <c r="B16" s="190"/>
      <c r="C16" s="190"/>
      <c r="D16" s="124">
        <v>3</v>
      </c>
      <c r="E16" s="31" t="s">
        <v>25</v>
      </c>
      <c r="F16" s="39"/>
      <c r="G16" s="39"/>
      <c r="H16" s="39"/>
      <c r="I16" s="39"/>
      <c r="J16" s="39"/>
    </row>
    <row r="17" spans="1:10" ht="15" customHeight="1" x14ac:dyDescent="0.3">
      <c r="A17" s="190" t="s">
        <v>132</v>
      </c>
      <c r="B17" s="190"/>
      <c r="C17" s="190"/>
      <c r="D17" s="31">
        <f>D16-2/2</f>
        <v>2</v>
      </c>
      <c r="E17" s="31" t="s">
        <v>25</v>
      </c>
      <c r="F17" s="39"/>
      <c r="G17" s="39"/>
      <c r="H17" s="39"/>
      <c r="I17" s="39"/>
      <c r="J17" s="39"/>
    </row>
    <row r="18" spans="1:10" ht="15" customHeight="1" x14ac:dyDescent="0.3">
      <c r="A18" s="190" t="s">
        <v>134</v>
      </c>
      <c r="B18" s="190"/>
      <c r="C18" s="190"/>
      <c r="D18" s="124">
        <f>8+(3/8)</f>
        <v>8.375</v>
      </c>
      <c r="E18" s="31" t="s">
        <v>101</v>
      </c>
      <c r="F18" s="39"/>
      <c r="G18" s="39"/>
      <c r="H18" s="39"/>
      <c r="I18" s="39"/>
      <c r="J18" s="39"/>
    </row>
    <row r="19" spans="1:10" ht="15" customHeight="1" x14ac:dyDescent="0.3">
      <c r="A19" s="190" t="s">
        <v>133</v>
      </c>
      <c r="B19" s="190"/>
      <c r="C19" s="190"/>
      <c r="D19" s="31">
        <f>D18-D4</f>
        <v>1.125</v>
      </c>
      <c r="E19" s="31" t="s">
        <v>101</v>
      </c>
      <c r="F19" s="39"/>
      <c r="G19" s="39"/>
      <c r="H19" s="39"/>
      <c r="I19" s="39"/>
      <c r="J19" s="39"/>
    </row>
    <row r="20" spans="1:10" ht="15" customHeight="1" x14ac:dyDescent="0.3">
      <c r="A20" s="190" t="s">
        <v>135</v>
      </c>
      <c r="B20" s="190"/>
      <c r="C20" s="190"/>
      <c r="D20" s="31">
        <f>D17*D19/12</f>
        <v>0.1875</v>
      </c>
      <c r="E20" s="31" t="s">
        <v>26</v>
      </c>
      <c r="F20" s="39"/>
      <c r="G20" s="39"/>
      <c r="H20" s="39"/>
      <c r="I20" s="39"/>
      <c r="J20" s="39"/>
    </row>
    <row r="21" spans="1:10" ht="15" customHeight="1" x14ac:dyDescent="0.3">
      <c r="A21" s="190" t="s">
        <v>136</v>
      </c>
      <c r="B21" s="190"/>
      <c r="C21" s="190"/>
      <c r="D21" s="31">
        <f>D20*0.15</f>
        <v>2.8124999999999997E-2</v>
      </c>
      <c r="E21" s="31" t="s">
        <v>23</v>
      </c>
      <c r="F21" s="39"/>
      <c r="G21" s="39"/>
      <c r="H21" s="39"/>
      <c r="I21" s="39"/>
      <c r="J21" s="39"/>
    </row>
    <row r="22" spans="1:10" ht="15" customHeight="1" x14ac:dyDescent="0.3">
      <c r="A22" s="190"/>
      <c r="B22" s="190"/>
      <c r="C22" s="190"/>
      <c r="D22" s="31"/>
      <c r="E22" s="31"/>
      <c r="F22" s="39"/>
      <c r="G22" s="39"/>
      <c r="H22" s="39"/>
      <c r="I22" s="39"/>
      <c r="J22" s="39"/>
    </row>
    <row r="23" spans="1:10" ht="15" customHeight="1" x14ac:dyDescent="0.3">
      <c r="A23" s="192" t="s">
        <v>137</v>
      </c>
      <c r="B23" s="193"/>
      <c r="C23" s="193"/>
      <c r="D23" s="125">
        <f>D21+D12</f>
        <v>3.6328124999999996E-2</v>
      </c>
      <c r="E23" s="126" t="s">
        <v>23</v>
      </c>
      <c r="F23" s="39"/>
      <c r="G23" s="39"/>
      <c r="H23" s="39"/>
      <c r="I23" s="39"/>
      <c r="J23" s="39"/>
    </row>
    <row r="24" spans="1:10" ht="15" customHeight="1" x14ac:dyDescent="0.3">
      <c r="A24" s="190"/>
      <c r="B24" s="190"/>
      <c r="C24" s="190"/>
      <c r="D24" s="31"/>
      <c r="E24" s="31"/>
      <c r="F24" s="39"/>
      <c r="G24" s="39"/>
      <c r="H24" s="39"/>
      <c r="I24" s="39"/>
      <c r="J24" s="39"/>
    </row>
    <row r="25" spans="1:10" ht="15" customHeight="1" x14ac:dyDescent="0.3">
      <c r="A25" s="190"/>
      <c r="B25" s="190"/>
      <c r="C25" s="190"/>
      <c r="D25" s="31"/>
      <c r="E25" s="31"/>
      <c r="F25" s="39"/>
      <c r="G25" s="39"/>
      <c r="H25" s="39"/>
      <c r="I25" s="39"/>
      <c r="J25" s="39"/>
    </row>
    <row r="26" spans="1:10" ht="15" customHeight="1" x14ac:dyDescent="0.3">
      <c r="A26" s="190"/>
      <c r="B26" s="190"/>
      <c r="C26" s="190"/>
      <c r="D26" s="31"/>
      <c r="E26" s="31"/>
      <c r="F26" s="39"/>
      <c r="G26" s="39"/>
      <c r="H26" s="39"/>
      <c r="I26" s="39"/>
      <c r="J26" s="39"/>
    </row>
    <row r="27" spans="1:10" ht="15" customHeight="1" x14ac:dyDescent="0.3">
      <c r="A27" s="190"/>
      <c r="B27" s="190"/>
      <c r="C27" s="190"/>
      <c r="D27" s="31"/>
      <c r="E27" s="31"/>
      <c r="F27" s="39"/>
      <c r="G27" s="39"/>
      <c r="H27" s="39"/>
      <c r="I27" s="39"/>
      <c r="J27" s="39"/>
    </row>
    <row r="28" spans="1:10" ht="15" customHeight="1" x14ac:dyDescent="0.3">
      <c r="A28" s="190"/>
      <c r="B28" s="190"/>
      <c r="C28" s="190"/>
      <c r="D28" s="31"/>
      <c r="E28" s="31"/>
      <c r="F28" s="39"/>
      <c r="G28" s="39"/>
      <c r="H28" s="39"/>
      <c r="I28" s="39"/>
      <c r="J28" s="39"/>
    </row>
    <row r="29" spans="1:10" ht="15" customHeight="1" x14ac:dyDescent="0.3">
      <c r="A29" s="190"/>
      <c r="B29" s="190"/>
      <c r="C29" s="190"/>
      <c r="D29" s="31"/>
      <c r="E29" s="31"/>
      <c r="F29" s="39"/>
      <c r="G29" s="39"/>
      <c r="H29" s="39"/>
      <c r="I29" s="39"/>
      <c r="J29" s="39"/>
    </row>
    <row r="30" spans="1:10" ht="15" customHeight="1" x14ac:dyDescent="0.3">
      <c r="A30" s="190"/>
      <c r="B30" s="190"/>
      <c r="C30" s="190"/>
      <c r="D30" s="31"/>
      <c r="E30" s="31"/>
      <c r="F30" s="39"/>
      <c r="G30" s="39"/>
      <c r="H30" s="39"/>
      <c r="I30" s="39"/>
      <c r="J30" s="39"/>
    </row>
    <row r="31" spans="1:10" ht="15" customHeight="1" x14ac:dyDescent="0.3">
      <c r="A31" s="190"/>
      <c r="B31" s="190"/>
      <c r="C31" s="190"/>
      <c r="D31" s="31"/>
      <c r="E31" s="31"/>
      <c r="F31" s="39"/>
      <c r="G31" s="39"/>
      <c r="H31" s="39"/>
      <c r="I31" s="39"/>
      <c r="J31" s="39"/>
    </row>
    <row r="32" spans="1:10" ht="15" customHeight="1" x14ac:dyDescent="0.3">
      <c r="A32" s="194"/>
      <c r="B32" s="194"/>
      <c r="C32" s="194"/>
      <c r="D32" s="31"/>
      <c r="E32" s="31"/>
      <c r="F32" s="39"/>
      <c r="G32" s="39"/>
      <c r="H32" s="39"/>
      <c r="I32" s="39"/>
      <c r="J32" s="39"/>
    </row>
    <row r="33" spans="1:10" ht="15" customHeight="1" x14ac:dyDescent="0.3">
      <c r="A33" s="194"/>
      <c r="B33" s="194"/>
      <c r="C33" s="194"/>
      <c r="D33" s="31"/>
      <c r="E33" s="31"/>
      <c r="F33" s="39"/>
      <c r="G33" s="39"/>
      <c r="H33" s="39"/>
      <c r="I33" s="39"/>
      <c r="J33" s="39"/>
    </row>
    <row r="34" spans="1:10" ht="15" customHeight="1" x14ac:dyDescent="0.3">
      <c r="A34" s="194"/>
      <c r="B34" s="194"/>
      <c r="C34" s="194"/>
      <c r="D34" s="31"/>
      <c r="E34" s="31"/>
      <c r="F34" s="39"/>
      <c r="G34" s="39"/>
      <c r="H34" s="39"/>
      <c r="I34" s="39"/>
      <c r="J34" s="39"/>
    </row>
    <row r="35" spans="1:10" ht="15" customHeight="1" x14ac:dyDescent="0.3">
      <c r="A35" s="194"/>
      <c r="B35" s="194"/>
      <c r="C35" s="194"/>
      <c r="D35" s="31"/>
      <c r="E35" s="31"/>
      <c r="F35" s="39"/>
      <c r="G35" s="39"/>
      <c r="H35" s="39"/>
      <c r="I35" s="39"/>
      <c r="J35" s="39"/>
    </row>
    <row r="36" spans="1:10" ht="15" customHeight="1" x14ac:dyDescent="0.3">
      <c r="A36" s="194"/>
      <c r="B36" s="194"/>
      <c r="C36" s="194"/>
      <c r="D36" s="31"/>
      <c r="E36" s="31"/>
      <c r="F36" s="39"/>
      <c r="G36" s="39"/>
      <c r="H36" s="39"/>
      <c r="I36" s="39"/>
      <c r="J36" s="39"/>
    </row>
    <row r="37" spans="1:10" ht="15" customHeight="1" x14ac:dyDescent="0.3">
      <c r="A37" s="43"/>
      <c r="B37" s="43"/>
      <c r="C37" s="31"/>
      <c r="D37" s="31"/>
      <c r="E37" s="31"/>
      <c r="F37" s="39"/>
      <c r="G37" s="39"/>
      <c r="H37" s="39"/>
      <c r="I37" s="39"/>
      <c r="J37" s="39"/>
    </row>
    <row r="38" spans="1:10" ht="15" customHeight="1" x14ac:dyDescent="0.3">
      <c r="A38" s="43"/>
      <c r="B38" s="43"/>
      <c r="C38" s="31"/>
      <c r="D38" s="31"/>
      <c r="E38" s="31"/>
      <c r="F38" s="39"/>
      <c r="G38" s="39"/>
      <c r="H38" s="39"/>
      <c r="I38" s="39"/>
      <c r="J38" s="39"/>
    </row>
    <row r="39" spans="1:10" ht="15" customHeight="1" x14ac:dyDescent="0.3">
      <c r="A39" s="43"/>
      <c r="B39" s="43"/>
      <c r="C39" s="31"/>
      <c r="D39" s="31"/>
      <c r="E39" s="31"/>
      <c r="F39" s="39"/>
      <c r="G39" s="39"/>
      <c r="H39" s="39"/>
      <c r="I39" s="39"/>
      <c r="J39" s="39"/>
    </row>
    <row r="40" spans="1:10" ht="15" customHeight="1" x14ac:dyDescent="0.3">
      <c r="A40" s="43"/>
      <c r="B40" s="43"/>
      <c r="C40" s="31"/>
      <c r="D40" s="31"/>
      <c r="E40" s="31"/>
      <c r="F40" s="39"/>
      <c r="G40" s="39"/>
      <c r="H40" s="39"/>
      <c r="I40" s="39"/>
      <c r="J40" s="39"/>
    </row>
    <row r="41" spans="1:10" ht="15" customHeight="1" x14ac:dyDescent="0.3">
      <c r="A41" s="43"/>
      <c r="B41" s="43"/>
      <c r="C41" s="31"/>
      <c r="D41" s="31"/>
      <c r="E41" s="31"/>
      <c r="F41" s="39"/>
      <c r="G41" s="39"/>
      <c r="H41" s="39"/>
      <c r="I41" s="39"/>
      <c r="J41" s="39"/>
    </row>
    <row r="42" spans="1:10" ht="15" customHeight="1" x14ac:dyDescent="0.3">
      <c r="A42" s="43"/>
      <c r="B42" s="43"/>
      <c r="C42" s="31"/>
      <c r="D42" s="31"/>
      <c r="E42" s="31"/>
      <c r="F42" s="39"/>
      <c r="G42" s="39"/>
      <c r="H42" s="39"/>
      <c r="I42" s="39"/>
      <c r="J42" s="39"/>
    </row>
    <row r="43" spans="1:10" ht="15" customHeight="1" x14ac:dyDescent="0.3">
      <c r="A43" s="43"/>
      <c r="B43" s="43"/>
      <c r="C43" s="31"/>
      <c r="D43" s="31"/>
      <c r="E43" s="31"/>
      <c r="F43" s="39"/>
      <c r="G43" s="39"/>
      <c r="H43" s="39"/>
      <c r="I43" s="39"/>
      <c r="J43" s="39"/>
    </row>
    <row r="44" spans="1:10" ht="15" customHeight="1" x14ac:dyDescent="0.3">
      <c r="A44" s="43"/>
      <c r="B44" s="43"/>
      <c r="C44" s="31"/>
      <c r="D44" s="31"/>
      <c r="E44" s="31"/>
      <c r="F44" s="39"/>
      <c r="G44" s="39"/>
      <c r="H44" s="39"/>
      <c r="I44" s="39"/>
      <c r="J44" s="39"/>
    </row>
    <row r="45" spans="1:10" ht="15" customHeight="1" x14ac:dyDescent="0.3">
      <c r="A45" s="43"/>
      <c r="B45" s="43"/>
      <c r="C45" s="31"/>
      <c r="D45" s="31"/>
      <c r="E45" s="31"/>
      <c r="F45" s="39"/>
      <c r="G45" s="39"/>
      <c r="H45" s="39"/>
      <c r="I45" s="39"/>
      <c r="J45" s="39"/>
    </row>
    <row r="46" spans="1:10" ht="15" customHeight="1" x14ac:dyDescent="0.3">
      <c r="A46" s="43"/>
      <c r="B46" s="43"/>
      <c r="C46" s="31"/>
      <c r="D46" s="31"/>
      <c r="E46" s="31"/>
      <c r="F46" s="39"/>
      <c r="G46" s="39"/>
      <c r="H46" s="39"/>
      <c r="I46" s="39"/>
      <c r="J46" s="39"/>
    </row>
    <row r="47" spans="1:10" ht="15" customHeight="1" x14ac:dyDescent="0.3">
      <c r="A47" s="43"/>
      <c r="B47" s="43"/>
      <c r="C47" s="31"/>
      <c r="D47" s="31"/>
      <c r="E47" s="31"/>
      <c r="F47" s="39"/>
      <c r="G47" s="39"/>
      <c r="H47" s="39"/>
      <c r="I47" s="39"/>
      <c r="J47" s="39"/>
    </row>
    <row r="48" spans="1:10" ht="15" customHeight="1" x14ac:dyDescent="0.3">
      <c r="A48" s="43"/>
      <c r="B48" s="43"/>
      <c r="C48" s="31"/>
      <c r="D48" s="31"/>
      <c r="E48" s="31"/>
      <c r="F48" s="39"/>
      <c r="G48" s="39"/>
      <c r="H48" s="39"/>
      <c r="I48" s="39"/>
      <c r="J48" s="39"/>
    </row>
    <row r="49" spans="1:10" ht="15" customHeight="1" x14ac:dyDescent="0.3">
      <c r="A49" s="43"/>
      <c r="B49" s="43"/>
      <c r="C49" s="31"/>
      <c r="D49" s="31"/>
      <c r="E49" s="31"/>
      <c r="F49" s="39"/>
      <c r="G49" s="39"/>
      <c r="H49" s="39"/>
      <c r="I49" s="39"/>
      <c r="J49" s="39"/>
    </row>
    <row r="50" spans="1:10" ht="15" customHeight="1" x14ac:dyDescent="0.3">
      <c r="A50" s="43"/>
      <c r="B50" s="43"/>
      <c r="C50" s="31"/>
      <c r="D50" s="31"/>
      <c r="E50" s="31"/>
      <c r="F50" s="39"/>
      <c r="G50" s="39"/>
      <c r="H50" s="39"/>
      <c r="I50" s="39"/>
      <c r="J50" s="39"/>
    </row>
    <row r="51" spans="1:10" ht="15" customHeight="1" x14ac:dyDescent="0.3">
      <c r="A51" s="43"/>
      <c r="B51" s="43"/>
      <c r="C51" s="31"/>
      <c r="D51" s="31"/>
      <c r="E51" s="31"/>
      <c r="F51" s="39"/>
      <c r="G51" s="39"/>
      <c r="H51" s="39"/>
      <c r="I51" s="39"/>
      <c r="J51" s="39"/>
    </row>
    <row r="52" spans="1:10" ht="15" customHeight="1" x14ac:dyDescent="0.3">
      <c r="A52" s="43"/>
      <c r="B52" s="43"/>
      <c r="C52" s="31"/>
      <c r="D52" s="31"/>
      <c r="E52" s="31"/>
      <c r="F52" s="39"/>
      <c r="G52" s="39"/>
      <c r="H52" s="39"/>
      <c r="I52" s="39"/>
      <c r="J52" s="39"/>
    </row>
    <row r="53" spans="1:10" ht="15" customHeight="1" x14ac:dyDescent="0.3">
      <c r="A53" s="43"/>
      <c r="B53" s="43"/>
      <c r="C53" s="31"/>
      <c r="D53" s="31"/>
      <c r="E53" s="31"/>
      <c r="F53" s="39"/>
      <c r="G53" s="39"/>
      <c r="H53" s="39"/>
      <c r="I53" s="39"/>
      <c r="J53" s="39"/>
    </row>
    <row r="54" spans="1:10" ht="15" customHeight="1" x14ac:dyDescent="0.3">
      <c r="A54" s="43"/>
      <c r="B54" s="43"/>
      <c r="C54" s="31"/>
      <c r="D54" s="31"/>
      <c r="E54" s="31"/>
      <c r="F54" s="39"/>
      <c r="G54" s="39"/>
      <c r="H54" s="39"/>
      <c r="I54" s="39"/>
      <c r="J54" s="39"/>
    </row>
    <row r="55" spans="1:10" ht="15" customHeight="1" x14ac:dyDescent="0.3">
      <c r="A55" s="43"/>
      <c r="B55" s="43"/>
      <c r="C55" s="31"/>
      <c r="D55" s="31"/>
      <c r="E55" s="31"/>
      <c r="F55" s="39"/>
      <c r="G55" s="39"/>
      <c r="H55" s="39"/>
      <c r="I55" s="39"/>
      <c r="J55" s="39"/>
    </row>
    <row r="56" spans="1:10" ht="15" customHeight="1" x14ac:dyDescent="0.3">
      <c r="A56" s="43"/>
      <c r="B56" s="43"/>
      <c r="C56" s="31"/>
      <c r="D56" s="31"/>
      <c r="E56" s="31"/>
      <c r="F56" s="39"/>
      <c r="G56" s="39"/>
      <c r="H56" s="39"/>
      <c r="I56" s="39"/>
      <c r="J56" s="39"/>
    </row>
    <row r="57" spans="1:10" ht="15" customHeight="1" x14ac:dyDescent="0.3">
      <c r="A57" s="43"/>
      <c r="B57" s="43"/>
      <c r="C57" s="31"/>
      <c r="D57" s="31"/>
      <c r="E57" s="31"/>
      <c r="F57" s="39"/>
      <c r="G57" s="39"/>
      <c r="H57" s="39"/>
      <c r="I57" s="39"/>
      <c r="J57" s="39"/>
    </row>
    <row r="58" spans="1:10" ht="15" customHeight="1" x14ac:dyDescent="0.3">
      <c r="A58" s="43"/>
      <c r="B58" s="43"/>
      <c r="C58" s="31"/>
      <c r="D58" s="31"/>
      <c r="E58" s="31"/>
      <c r="F58" s="39"/>
      <c r="G58" s="39"/>
      <c r="H58" s="39"/>
      <c r="I58" s="39"/>
      <c r="J58" s="39"/>
    </row>
    <row r="59" spans="1:10" ht="15" customHeight="1" x14ac:dyDescent="0.3">
      <c r="A59" s="43"/>
      <c r="B59" s="43"/>
      <c r="C59" s="31"/>
      <c r="D59" s="31"/>
      <c r="E59" s="31"/>
      <c r="F59" s="39"/>
      <c r="G59" s="39"/>
      <c r="H59" s="39"/>
      <c r="I59" s="39"/>
      <c r="J59" s="39"/>
    </row>
    <row r="60" spans="1:10" ht="15" customHeight="1" x14ac:dyDescent="0.3">
      <c r="A60" s="43"/>
      <c r="B60" s="43"/>
      <c r="C60" s="31"/>
      <c r="D60" s="31"/>
      <c r="E60" s="31"/>
      <c r="F60" s="39"/>
      <c r="G60" s="39"/>
      <c r="H60" s="39"/>
      <c r="I60" s="39"/>
      <c r="J60" s="39"/>
    </row>
    <row r="61" spans="1:10" ht="15" customHeight="1" x14ac:dyDescent="0.3">
      <c r="A61" s="43"/>
      <c r="B61" s="43"/>
      <c r="C61" s="31"/>
      <c r="D61" s="31"/>
      <c r="E61" s="31"/>
      <c r="F61" s="39"/>
      <c r="G61" s="39"/>
      <c r="H61" s="39"/>
      <c r="I61" s="39"/>
      <c r="J61" s="39"/>
    </row>
    <row r="62" spans="1:10" ht="15" customHeight="1" x14ac:dyDescent="0.3">
      <c r="A62" s="43"/>
      <c r="B62" s="43"/>
      <c r="C62" s="31"/>
      <c r="D62" s="31"/>
      <c r="E62" s="31"/>
      <c r="F62" s="39"/>
      <c r="G62" s="39"/>
      <c r="H62" s="39"/>
      <c r="I62" s="39"/>
      <c r="J62" s="39"/>
    </row>
    <row r="63" spans="1:10" ht="15" customHeight="1" x14ac:dyDescent="0.3">
      <c r="A63" s="43"/>
      <c r="B63" s="43"/>
      <c r="C63" s="31"/>
      <c r="D63" s="31"/>
      <c r="E63" s="31"/>
      <c r="F63" s="39"/>
      <c r="G63" s="39"/>
      <c r="H63" s="39"/>
      <c r="I63" s="39"/>
      <c r="J63" s="39"/>
    </row>
    <row r="64" spans="1:10" ht="15" customHeight="1" x14ac:dyDescent="0.3">
      <c r="A64" s="43"/>
      <c r="B64" s="43"/>
      <c r="C64" s="31"/>
      <c r="D64" s="31"/>
      <c r="E64" s="31"/>
      <c r="F64" s="39"/>
      <c r="G64" s="39"/>
      <c r="H64" s="39"/>
      <c r="I64" s="39"/>
      <c r="J64" s="39"/>
    </row>
    <row r="65" spans="1:10" ht="15" customHeight="1" x14ac:dyDescent="0.3">
      <c r="A65" s="43"/>
      <c r="B65" s="43"/>
      <c r="C65" s="31"/>
      <c r="D65" s="31"/>
      <c r="E65" s="31"/>
      <c r="F65" s="39"/>
      <c r="G65" s="39"/>
      <c r="H65" s="39"/>
      <c r="I65" s="39"/>
      <c r="J65" s="39"/>
    </row>
    <row r="66" spans="1:10" ht="15" customHeight="1" x14ac:dyDescent="0.3">
      <c r="A66" s="43"/>
      <c r="B66" s="43"/>
      <c r="C66" s="31"/>
      <c r="D66" s="31"/>
      <c r="E66" s="31"/>
      <c r="F66" s="39"/>
      <c r="G66" s="39"/>
      <c r="H66" s="39"/>
      <c r="I66" s="39"/>
      <c r="J66" s="39"/>
    </row>
    <row r="67" spans="1:10" ht="15" customHeight="1" x14ac:dyDescent="0.3">
      <c r="A67" s="43"/>
      <c r="B67" s="43"/>
      <c r="C67" s="31"/>
      <c r="D67" s="31"/>
      <c r="E67" s="31"/>
      <c r="F67" s="39"/>
      <c r="G67" s="39"/>
      <c r="H67" s="39"/>
      <c r="I67" s="39"/>
      <c r="J67" s="39"/>
    </row>
    <row r="68" spans="1:10" ht="15" customHeight="1" x14ac:dyDescent="0.3">
      <c r="A68" s="43"/>
      <c r="B68" s="43"/>
      <c r="C68" s="31"/>
      <c r="D68" s="31"/>
      <c r="E68" s="31"/>
      <c r="F68" s="39"/>
      <c r="G68" s="39"/>
      <c r="H68" s="39"/>
      <c r="I68" s="39"/>
      <c r="J68" s="39"/>
    </row>
    <row r="69" spans="1:10" ht="15" customHeight="1" x14ac:dyDescent="0.3">
      <c r="A69" s="43"/>
      <c r="B69" s="43"/>
      <c r="C69" s="31"/>
      <c r="D69" s="31"/>
      <c r="E69" s="31"/>
      <c r="F69" s="39"/>
      <c r="G69" s="39"/>
      <c r="H69" s="39"/>
      <c r="I69" s="39"/>
      <c r="J69" s="39"/>
    </row>
    <row r="70" spans="1:10" ht="15" customHeight="1" x14ac:dyDescent="0.3">
      <c r="A70" s="43"/>
      <c r="B70" s="43"/>
      <c r="C70" s="31"/>
      <c r="D70" s="31"/>
      <c r="E70" s="31"/>
      <c r="F70" s="39"/>
      <c r="G70" s="39"/>
      <c r="H70" s="39"/>
      <c r="I70" s="39"/>
      <c r="J70" s="39"/>
    </row>
    <row r="71" spans="1:10" ht="15" customHeight="1" x14ac:dyDescent="0.3">
      <c r="A71" s="43"/>
      <c r="B71" s="43"/>
      <c r="C71" s="31"/>
      <c r="D71" s="31"/>
      <c r="E71" s="31"/>
      <c r="F71" s="39"/>
      <c r="G71" s="39"/>
      <c r="H71" s="39"/>
      <c r="I71" s="39"/>
      <c r="J71" s="39"/>
    </row>
    <row r="72" spans="1:10" ht="15" customHeight="1" x14ac:dyDescent="0.3">
      <c r="A72" s="43"/>
      <c r="B72" s="43"/>
      <c r="C72" s="31"/>
      <c r="D72" s="31"/>
      <c r="E72" s="31"/>
      <c r="F72" s="39"/>
      <c r="G72" s="39"/>
      <c r="H72" s="39"/>
      <c r="I72" s="39"/>
      <c r="J72" s="39"/>
    </row>
    <row r="73" spans="1:10" ht="15" customHeight="1" x14ac:dyDescent="0.3">
      <c r="A73" s="43"/>
      <c r="B73" s="43"/>
      <c r="C73" s="31"/>
      <c r="D73" s="31"/>
      <c r="E73" s="31"/>
      <c r="F73" s="39"/>
      <c r="G73" s="39"/>
      <c r="H73" s="39"/>
      <c r="I73" s="39"/>
      <c r="J73" s="39"/>
    </row>
    <row r="74" spans="1:10" ht="15" customHeight="1" x14ac:dyDescent="0.3">
      <c r="A74" s="43"/>
      <c r="B74" s="43"/>
      <c r="C74" s="31"/>
      <c r="D74" s="31"/>
      <c r="E74" s="31"/>
      <c r="F74" s="39"/>
      <c r="G74" s="39"/>
      <c r="H74" s="39"/>
      <c r="I74" s="39"/>
      <c r="J74" s="39"/>
    </row>
    <row r="75" spans="1:10" ht="15" customHeight="1" x14ac:dyDescent="0.3">
      <c r="A75" s="43"/>
      <c r="B75" s="43"/>
      <c r="C75" s="31"/>
      <c r="D75" s="31"/>
      <c r="E75" s="31"/>
      <c r="F75" s="39"/>
      <c r="G75" s="39"/>
      <c r="H75" s="39"/>
      <c r="I75" s="39"/>
      <c r="J75" s="39"/>
    </row>
    <row r="76" spans="1:10" ht="15" customHeight="1" x14ac:dyDescent="0.3">
      <c r="A76" s="43"/>
      <c r="B76" s="43"/>
      <c r="C76" s="31"/>
      <c r="D76" s="31"/>
      <c r="E76" s="31"/>
      <c r="F76" s="39"/>
      <c r="G76" s="39"/>
      <c r="H76" s="39"/>
      <c r="I76" s="39"/>
      <c r="J76" s="39"/>
    </row>
    <row r="77" spans="1:10" ht="15" customHeight="1" x14ac:dyDescent="0.3">
      <c r="A77" s="43"/>
      <c r="B77" s="43"/>
      <c r="C77" s="31"/>
      <c r="D77" s="31"/>
      <c r="E77" s="31"/>
      <c r="F77" s="39"/>
      <c r="G77" s="39"/>
      <c r="H77" s="39"/>
      <c r="I77" s="39"/>
      <c r="J77" s="39"/>
    </row>
    <row r="78" spans="1:10" ht="15" customHeight="1" x14ac:dyDescent="0.3">
      <c r="A78" s="43"/>
      <c r="B78" s="43"/>
      <c r="C78" s="31"/>
      <c r="D78" s="31"/>
      <c r="E78" s="31"/>
      <c r="F78" s="39"/>
      <c r="G78" s="39"/>
      <c r="H78" s="39"/>
      <c r="I78" s="39"/>
      <c r="J78" s="39"/>
    </row>
    <row r="79" spans="1:10" ht="15" customHeight="1" x14ac:dyDescent="0.3">
      <c r="A79" s="43"/>
      <c r="B79" s="43"/>
      <c r="C79" s="31"/>
      <c r="D79" s="31"/>
      <c r="E79" s="31"/>
      <c r="F79" s="39"/>
      <c r="G79" s="39"/>
      <c r="H79" s="39"/>
      <c r="I79" s="39"/>
      <c r="J79" s="39"/>
    </row>
    <row r="80" spans="1:10" ht="15" customHeight="1" x14ac:dyDescent="0.3">
      <c r="A80" s="43"/>
      <c r="B80" s="43"/>
      <c r="C80" s="31"/>
      <c r="D80" s="31"/>
      <c r="E80" s="31"/>
      <c r="F80" s="39"/>
      <c r="G80" s="39"/>
      <c r="H80" s="39"/>
      <c r="I80" s="39"/>
      <c r="J80" s="39"/>
    </row>
    <row r="81" spans="1:10" ht="15" customHeight="1" x14ac:dyDescent="0.3">
      <c r="A81" s="43"/>
      <c r="B81" s="43"/>
      <c r="C81" s="31"/>
      <c r="D81" s="31"/>
      <c r="E81" s="31"/>
      <c r="F81" s="39"/>
      <c r="G81" s="39"/>
      <c r="H81" s="39"/>
      <c r="I81" s="39"/>
      <c r="J81" s="39"/>
    </row>
    <row r="82" spans="1:10" ht="15" customHeight="1" x14ac:dyDescent="0.3">
      <c r="A82" s="43"/>
      <c r="B82" s="43"/>
      <c r="C82" s="31"/>
      <c r="D82" s="31"/>
      <c r="E82" s="31"/>
      <c r="F82" s="39"/>
      <c r="G82" s="39"/>
      <c r="H82" s="39"/>
      <c r="I82" s="39"/>
      <c r="J82" s="39"/>
    </row>
    <row r="83" spans="1:10" ht="15" customHeight="1" x14ac:dyDescent="0.3">
      <c r="A83" s="43"/>
      <c r="B83" s="43"/>
      <c r="C83" s="31"/>
      <c r="D83" s="31"/>
      <c r="E83" s="31"/>
      <c r="F83" s="39"/>
      <c r="G83" s="39"/>
      <c r="H83" s="39"/>
      <c r="I83" s="39"/>
      <c r="J83" s="39"/>
    </row>
    <row r="84" spans="1:10" ht="15" customHeight="1" x14ac:dyDescent="0.3">
      <c r="A84" s="43"/>
      <c r="B84" s="43"/>
      <c r="C84" s="31"/>
      <c r="D84" s="31"/>
      <c r="E84" s="31"/>
      <c r="F84" s="39"/>
      <c r="G84" s="39"/>
      <c r="H84" s="39"/>
      <c r="I84" s="39"/>
      <c r="J84" s="39"/>
    </row>
    <row r="85" spans="1:10" ht="15" customHeight="1" x14ac:dyDescent="0.3">
      <c r="A85" s="43"/>
      <c r="B85" s="43"/>
      <c r="C85" s="31"/>
      <c r="D85" s="31"/>
      <c r="E85" s="31"/>
      <c r="F85" s="39"/>
      <c r="G85" s="39"/>
      <c r="H85" s="39"/>
      <c r="I85" s="39"/>
      <c r="J85" s="39"/>
    </row>
    <row r="86" spans="1:10" ht="15" customHeight="1" x14ac:dyDescent="0.3">
      <c r="A86" s="43"/>
      <c r="B86" s="43"/>
      <c r="C86" s="31"/>
      <c r="D86" s="31"/>
      <c r="E86" s="31"/>
      <c r="F86" s="39"/>
      <c r="G86" s="39"/>
      <c r="H86" s="39"/>
      <c r="I86" s="39"/>
      <c r="J86" s="39"/>
    </row>
    <row r="87" spans="1:10" ht="15" customHeight="1" x14ac:dyDescent="0.3">
      <c r="A87" s="43"/>
      <c r="B87" s="43"/>
      <c r="C87" s="31"/>
      <c r="D87" s="31"/>
      <c r="E87" s="31"/>
      <c r="F87" s="39"/>
      <c r="G87" s="39"/>
      <c r="H87" s="39"/>
      <c r="I87" s="39"/>
      <c r="J87" s="39"/>
    </row>
    <row r="88" spans="1:10" ht="15" customHeight="1" x14ac:dyDescent="0.3">
      <c r="A88" s="43"/>
      <c r="B88" s="43"/>
      <c r="C88" s="31"/>
      <c r="D88" s="31"/>
      <c r="E88" s="31"/>
      <c r="F88" s="39"/>
      <c r="G88" s="39"/>
      <c r="H88" s="39"/>
      <c r="I88" s="39"/>
      <c r="J88" s="39"/>
    </row>
    <row r="89" spans="1:10" ht="15" customHeight="1" x14ac:dyDescent="0.3">
      <c r="A89" s="43"/>
      <c r="B89" s="43"/>
      <c r="C89" s="31"/>
      <c r="D89" s="31"/>
      <c r="E89" s="31"/>
      <c r="F89" s="39"/>
      <c r="G89" s="39"/>
      <c r="H89" s="39"/>
      <c r="I89" s="39"/>
      <c r="J89" s="39"/>
    </row>
    <row r="90" spans="1:10" ht="15" customHeight="1" x14ac:dyDescent="0.3">
      <c r="A90" s="43"/>
      <c r="B90" s="43"/>
      <c r="C90" s="31"/>
      <c r="D90" s="31"/>
      <c r="E90" s="31"/>
      <c r="F90" s="39"/>
      <c r="G90" s="39"/>
      <c r="H90" s="39"/>
      <c r="I90" s="39"/>
      <c r="J90" s="39"/>
    </row>
    <row r="91" spans="1:10" ht="15" customHeight="1" x14ac:dyDescent="0.3">
      <c r="A91" s="43"/>
      <c r="B91" s="43"/>
      <c r="C91" s="31"/>
      <c r="D91" s="31"/>
      <c r="E91" s="31"/>
      <c r="F91" s="39"/>
      <c r="G91" s="39"/>
      <c r="H91" s="39"/>
      <c r="I91" s="39"/>
      <c r="J91" s="39"/>
    </row>
    <row r="92" spans="1:10" ht="15" customHeight="1" x14ac:dyDescent="0.3">
      <c r="A92" s="43"/>
      <c r="B92" s="43"/>
      <c r="C92" s="31"/>
      <c r="D92" s="31"/>
      <c r="E92" s="31"/>
      <c r="F92" s="39"/>
      <c r="G92" s="39"/>
      <c r="H92" s="39"/>
      <c r="I92" s="39"/>
      <c r="J92" s="39"/>
    </row>
    <row r="93" spans="1:10" ht="15" customHeight="1" x14ac:dyDescent="0.3">
      <c r="A93" s="43"/>
      <c r="B93" s="43"/>
      <c r="C93" s="31"/>
      <c r="D93" s="31"/>
      <c r="E93" s="31"/>
      <c r="F93" s="39"/>
      <c r="G93" s="39"/>
      <c r="H93" s="39"/>
      <c r="I93" s="39"/>
      <c r="J93" s="39"/>
    </row>
    <row r="94" spans="1:10" ht="15" customHeight="1" x14ac:dyDescent="0.3">
      <c r="A94" s="43"/>
      <c r="B94" s="43"/>
      <c r="C94" s="31"/>
      <c r="D94" s="31"/>
      <c r="E94" s="31"/>
      <c r="F94" s="39"/>
      <c r="G94" s="39"/>
      <c r="H94" s="39"/>
      <c r="I94" s="39"/>
      <c r="J94" s="39"/>
    </row>
    <row r="95" spans="1:10" ht="15" customHeight="1" x14ac:dyDescent="0.3">
      <c r="A95" s="43"/>
      <c r="B95" s="43"/>
      <c r="C95" s="31"/>
      <c r="D95" s="31"/>
      <c r="E95" s="31"/>
      <c r="F95" s="39"/>
      <c r="G95" s="39"/>
      <c r="H95" s="39"/>
      <c r="I95" s="39"/>
      <c r="J95" s="39"/>
    </row>
    <row r="96" spans="1:10" ht="15" customHeight="1" x14ac:dyDescent="0.3">
      <c r="A96" s="43"/>
      <c r="B96" s="43"/>
      <c r="C96" s="31"/>
      <c r="D96" s="31"/>
      <c r="E96" s="31"/>
      <c r="F96" s="39"/>
      <c r="G96" s="39"/>
      <c r="H96" s="39"/>
      <c r="I96" s="39"/>
      <c r="J96" s="39"/>
    </row>
    <row r="97" spans="1:10" ht="15" customHeight="1" x14ac:dyDescent="0.3">
      <c r="A97" s="43"/>
      <c r="B97" s="43"/>
      <c r="C97" s="31"/>
      <c r="D97" s="31"/>
      <c r="E97" s="31"/>
      <c r="F97" s="39"/>
      <c r="G97" s="39"/>
      <c r="H97" s="39"/>
      <c r="I97" s="39"/>
      <c r="J97" s="39"/>
    </row>
    <row r="98" spans="1:10" ht="15" customHeight="1" x14ac:dyDescent="0.3">
      <c r="A98" s="43"/>
      <c r="B98" s="43"/>
      <c r="C98" s="31"/>
      <c r="D98" s="31"/>
      <c r="E98" s="31"/>
      <c r="F98" s="39"/>
      <c r="G98" s="39"/>
      <c r="H98" s="39"/>
      <c r="I98" s="39"/>
      <c r="J98" s="39"/>
    </row>
    <row r="99" spans="1:10" ht="15" customHeight="1" x14ac:dyDescent="0.3">
      <c r="A99" s="43"/>
      <c r="B99" s="43"/>
      <c r="C99" s="31"/>
      <c r="D99" s="31"/>
      <c r="E99" s="31"/>
      <c r="F99" s="39"/>
      <c r="G99" s="39"/>
      <c r="H99" s="39"/>
      <c r="I99" s="39"/>
      <c r="J99" s="39"/>
    </row>
    <row r="100" spans="1:10" ht="15" customHeight="1" x14ac:dyDescent="0.3">
      <c r="A100" s="43"/>
      <c r="B100" s="43"/>
      <c r="C100" s="31"/>
      <c r="D100" s="31"/>
      <c r="E100" s="31"/>
      <c r="F100" s="39"/>
      <c r="G100" s="39"/>
      <c r="H100" s="39"/>
      <c r="I100" s="39"/>
      <c r="J100" s="39"/>
    </row>
    <row r="101" spans="1:10" ht="15" customHeight="1" x14ac:dyDescent="0.3">
      <c r="A101" s="43"/>
      <c r="B101" s="43"/>
      <c r="C101" s="31"/>
      <c r="D101" s="31"/>
      <c r="E101" s="31"/>
      <c r="F101" s="39"/>
      <c r="G101" s="39"/>
      <c r="H101" s="39"/>
      <c r="I101" s="39"/>
      <c r="J101" s="39"/>
    </row>
    <row r="102" spans="1:10" ht="15" customHeight="1" x14ac:dyDescent="0.3">
      <c r="A102" s="43"/>
      <c r="B102" s="43"/>
      <c r="C102" s="31"/>
      <c r="D102" s="31"/>
      <c r="E102" s="31"/>
      <c r="F102" s="39"/>
      <c r="G102" s="39"/>
      <c r="H102" s="39"/>
      <c r="I102" s="39"/>
      <c r="J102" s="39"/>
    </row>
    <row r="103" spans="1:10" ht="15" customHeight="1" x14ac:dyDescent="0.3">
      <c r="A103" s="43"/>
      <c r="B103" s="43"/>
      <c r="C103" s="31"/>
      <c r="D103" s="31"/>
      <c r="E103" s="31"/>
      <c r="F103" s="39"/>
      <c r="G103" s="39"/>
      <c r="H103" s="39"/>
      <c r="I103" s="39"/>
      <c r="J103" s="39"/>
    </row>
    <row r="104" spans="1:10" ht="15" customHeight="1" x14ac:dyDescent="0.3">
      <c r="A104" s="43"/>
      <c r="B104" s="43"/>
      <c r="C104" s="31"/>
      <c r="D104" s="31"/>
      <c r="E104" s="31"/>
      <c r="F104" s="39"/>
      <c r="G104" s="39"/>
      <c r="H104" s="39"/>
      <c r="I104" s="39"/>
      <c r="J104" s="39"/>
    </row>
    <row r="105" spans="1:10" ht="15" customHeight="1" x14ac:dyDescent="0.3">
      <c r="A105" s="43"/>
      <c r="B105" s="43"/>
      <c r="C105" s="31"/>
      <c r="D105" s="31"/>
      <c r="E105" s="31"/>
      <c r="F105" s="39"/>
      <c r="G105" s="39"/>
      <c r="H105" s="39"/>
      <c r="I105" s="39"/>
      <c r="J105" s="39"/>
    </row>
    <row r="106" spans="1:10" ht="15" customHeight="1" x14ac:dyDescent="0.3">
      <c r="A106" s="43"/>
      <c r="B106" s="43"/>
      <c r="C106" s="31"/>
      <c r="D106" s="31"/>
      <c r="E106" s="31"/>
      <c r="F106" s="39"/>
      <c r="G106" s="39"/>
      <c r="H106" s="39"/>
      <c r="I106" s="39"/>
      <c r="J106" s="39"/>
    </row>
    <row r="107" spans="1:10" ht="15" customHeight="1" x14ac:dyDescent="0.3">
      <c r="A107" s="43"/>
      <c r="B107" s="43"/>
      <c r="C107" s="31"/>
      <c r="D107" s="31"/>
      <c r="E107" s="31"/>
      <c r="F107" s="39"/>
      <c r="G107" s="39"/>
      <c r="H107" s="39"/>
      <c r="I107" s="39"/>
      <c r="J107" s="39"/>
    </row>
    <row r="108" spans="1:10" ht="15" customHeight="1" x14ac:dyDescent="0.3">
      <c r="A108" s="43"/>
      <c r="B108" s="43"/>
      <c r="C108" s="31"/>
      <c r="D108" s="31"/>
      <c r="E108" s="31"/>
      <c r="F108" s="39"/>
      <c r="G108" s="39"/>
      <c r="H108" s="39"/>
      <c r="I108" s="39"/>
      <c r="J108" s="39"/>
    </row>
    <row r="109" spans="1:10" ht="15" customHeight="1" x14ac:dyDescent="0.3">
      <c r="A109" s="43"/>
      <c r="B109" s="43"/>
      <c r="C109" s="31"/>
      <c r="D109" s="31"/>
      <c r="E109" s="31"/>
      <c r="F109" s="39"/>
      <c r="G109" s="39"/>
      <c r="H109" s="39"/>
      <c r="I109" s="39"/>
      <c r="J109" s="39"/>
    </row>
    <row r="110" spans="1:10" ht="15" customHeight="1" x14ac:dyDescent="0.3">
      <c r="A110" s="43"/>
      <c r="B110" s="43"/>
      <c r="C110" s="31"/>
      <c r="D110" s="31"/>
      <c r="E110" s="31"/>
      <c r="F110" s="39"/>
      <c r="G110" s="39"/>
      <c r="H110" s="39"/>
      <c r="I110" s="39"/>
      <c r="J110" s="39"/>
    </row>
    <row r="111" spans="1:10" ht="15" customHeight="1" x14ac:dyDescent="0.3">
      <c r="A111" s="43"/>
      <c r="B111" s="43"/>
      <c r="C111" s="31"/>
      <c r="D111" s="31"/>
      <c r="E111" s="31"/>
      <c r="F111" s="39"/>
      <c r="G111" s="39"/>
      <c r="H111" s="39"/>
      <c r="I111" s="39"/>
      <c r="J111" s="39"/>
    </row>
    <row r="112" spans="1:10" ht="15" customHeight="1" x14ac:dyDescent="0.3">
      <c r="A112" s="43"/>
      <c r="B112" s="43"/>
      <c r="C112" s="31"/>
      <c r="D112" s="31"/>
      <c r="E112" s="31"/>
      <c r="F112" s="39"/>
      <c r="G112" s="39"/>
      <c r="H112" s="39"/>
      <c r="I112" s="39"/>
      <c r="J112" s="39"/>
    </row>
    <row r="113" spans="1:10" ht="15" customHeight="1" x14ac:dyDescent="0.3">
      <c r="A113" s="43"/>
      <c r="B113" s="43"/>
      <c r="C113" s="31"/>
      <c r="D113" s="31"/>
      <c r="E113" s="31"/>
      <c r="F113" s="39"/>
      <c r="G113" s="39"/>
      <c r="H113" s="39"/>
      <c r="I113" s="39"/>
      <c r="J113" s="39"/>
    </row>
    <row r="114" spans="1:10" ht="15" customHeight="1" x14ac:dyDescent="0.3">
      <c r="A114" s="43"/>
      <c r="B114" s="43"/>
      <c r="C114" s="31"/>
      <c r="D114" s="31"/>
      <c r="E114" s="31"/>
      <c r="F114" s="39"/>
      <c r="G114" s="39"/>
      <c r="H114" s="39"/>
      <c r="I114" s="39"/>
      <c r="J114" s="39"/>
    </row>
    <row r="115" spans="1:10" ht="15" customHeight="1" x14ac:dyDescent="0.3">
      <c r="A115" s="43"/>
      <c r="B115" s="43"/>
      <c r="C115" s="31"/>
      <c r="D115" s="31"/>
      <c r="E115" s="31"/>
      <c r="F115" s="39"/>
      <c r="G115" s="39"/>
      <c r="H115" s="39"/>
      <c r="I115" s="39"/>
      <c r="J115" s="39"/>
    </row>
    <row r="116" spans="1:10" ht="15" customHeight="1" x14ac:dyDescent="0.3">
      <c r="A116" s="43"/>
      <c r="B116" s="43"/>
      <c r="C116" s="31"/>
      <c r="D116" s="31"/>
      <c r="E116" s="31"/>
      <c r="F116" s="39"/>
      <c r="G116" s="39"/>
      <c r="H116" s="39"/>
      <c r="I116" s="39"/>
      <c r="J116" s="39"/>
    </row>
    <row r="117" spans="1:10" ht="15" customHeight="1" x14ac:dyDescent="0.3">
      <c r="A117" s="43"/>
      <c r="B117" s="43"/>
      <c r="C117" s="31"/>
      <c r="D117" s="31"/>
      <c r="E117" s="31"/>
      <c r="F117" s="39"/>
      <c r="G117" s="39"/>
      <c r="H117" s="39"/>
      <c r="I117" s="39"/>
      <c r="J117" s="39"/>
    </row>
    <row r="118" spans="1:10" ht="15" customHeight="1" x14ac:dyDescent="0.3">
      <c r="A118" s="43"/>
      <c r="B118" s="43"/>
      <c r="C118" s="31"/>
      <c r="D118" s="31"/>
      <c r="E118" s="31"/>
      <c r="F118" s="39"/>
      <c r="G118" s="39"/>
      <c r="H118" s="39"/>
      <c r="I118" s="39"/>
      <c r="J118" s="39"/>
    </row>
    <row r="119" spans="1:10" ht="15" customHeight="1" x14ac:dyDescent="0.3">
      <c r="A119" s="43"/>
      <c r="B119" s="43"/>
      <c r="C119" s="31"/>
      <c r="D119" s="31"/>
      <c r="E119" s="31"/>
      <c r="F119" s="39"/>
      <c r="G119" s="39"/>
      <c r="H119" s="39"/>
      <c r="I119" s="39"/>
      <c r="J119" s="39"/>
    </row>
    <row r="120" spans="1:10" ht="15" customHeight="1" x14ac:dyDescent="0.3">
      <c r="A120" s="43"/>
      <c r="B120" s="43"/>
      <c r="C120" s="31"/>
      <c r="D120" s="31"/>
      <c r="E120" s="31"/>
      <c r="F120" s="39"/>
      <c r="G120" s="39"/>
      <c r="H120" s="39"/>
      <c r="I120" s="39"/>
      <c r="J120" s="39"/>
    </row>
    <row r="121" spans="1:10" ht="15" customHeight="1" x14ac:dyDescent="0.3">
      <c r="A121" s="43"/>
      <c r="B121" s="43"/>
      <c r="C121" s="31"/>
      <c r="D121" s="31"/>
      <c r="E121" s="31"/>
      <c r="F121" s="39"/>
      <c r="G121" s="39"/>
      <c r="H121" s="39"/>
      <c r="I121" s="39"/>
      <c r="J121" s="39"/>
    </row>
    <row r="122" spans="1:10" ht="15" customHeight="1" x14ac:dyDescent="0.3">
      <c r="A122" s="43"/>
      <c r="B122" s="43"/>
      <c r="C122" s="31"/>
      <c r="D122" s="31"/>
      <c r="E122" s="31"/>
      <c r="F122" s="39"/>
      <c r="G122" s="39"/>
      <c r="H122" s="39"/>
      <c r="I122" s="39"/>
      <c r="J122" s="39"/>
    </row>
    <row r="123" spans="1:10" ht="15" customHeight="1" x14ac:dyDescent="0.3">
      <c r="A123" s="43"/>
      <c r="B123" s="43"/>
      <c r="C123" s="31"/>
      <c r="D123" s="31"/>
      <c r="E123" s="31"/>
      <c r="F123" s="39"/>
      <c r="G123" s="39"/>
      <c r="H123" s="39"/>
      <c r="I123" s="39"/>
      <c r="J123" s="39"/>
    </row>
    <row r="124" spans="1:10" ht="15" customHeight="1" x14ac:dyDescent="0.3">
      <c r="A124" s="43"/>
      <c r="B124" s="43"/>
      <c r="C124" s="31"/>
      <c r="D124" s="31"/>
      <c r="E124" s="31"/>
      <c r="F124" s="39"/>
      <c r="G124" s="39"/>
      <c r="H124" s="39"/>
      <c r="I124" s="39"/>
      <c r="J124" s="39"/>
    </row>
    <row r="125" spans="1:10" ht="15" customHeight="1" x14ac:dyDescent="0.3">
      <c r="A125" s="43"/>
      <c r="B125" s="43"/>
      <c r="C125" s="31"/>
      <c r="D125" s="31"/>
      <c r="E125" s="31"/>
      <c r="F125" s="39"/>
      <c r="G125" s="39"/>
      <c r="H125" s="39"/>
      <c r="I125" s="39"/>
      <c r="J125" s="39"/>
    </row>
    <row r="126" spans="1:10" ht="15" customHeight="1" x14ac:dyDescent="0.3">
      <c r="A126" s="43"/>
      <c r="B126" s="43"/>
      <c r="C126" s="31"/>
      <c r="D126" s="31"/>
      <c r="E126" s="31"/>
      <c r="F126" s="39"/>
      <c r="G126" s="39"/>
      <c r="H126" s="39"/>
      <c r="I126" s="39"/>
      <c r="J126" s="39"/>
    </row>
    <row r="127" spans="1:10" ht="15" customHeight="1" x14ac:dyDescent="0.3">
      <c r="A127" s="43"/>
      <c r="B127" s="43"/>
      <c r="C127" s="31"/>
      <c r="D127" s="31"/>
      <c r="E127" s="31"/>
      <c r="F127" s="39"/>
      <c r="G127" s="39"/>
      <c r="H127" s="39"/>
      <c r="I127" s="39"/>
      <c r="J127" s="39"/>
    </row>
    <row r="128" spans="1:10" ht="15" customHeight="1" x14ac:dyDescent="0.3">
      <c r="A128" s="43"/>
      <c r="B128" s="43"/>
      <c r="C128" s="31"/>
      <c r="D128" s="31"/>
      <c r="E128" s="31"/>
      <c r="F128" s="39"/>
      <c r="G128" s="39"/>
      <c r="H128" s="39"/>
      <c r="I128" s="39"/>
      <c r="J128" s="39"/>
    </row>
    <row r="129" spans="1:10" ht="15" customHeight="1" x14ac:dyDescent="0.3">
      <c r="A129" s="43"/>
      <c r="B129" s="43"/>
      <c r="C129" s="31"/>
      <c r="D129" s="31"/>
      <c r="E129" s="31"/>
      <c r="F129" s="39"/>
      <c r="G129" s="39"/>
      <c r="H129" s="39"/>
      <c r="I129" s="39"/>
      <c r="J129" s="39"/>
    </row>
    <row r="130" spans="1:10" ht="15" customHeight="1" x14ac:dyDescent="0.3">
      <c r="A130" s="43"/>
      <c r="B130" s="43"/>
      <c r="C130" s="31"/>
      <c r="D130" s="31"/>
      <c r="E130" s="31"/>
      <c r="F130" s="39"/>
      <c r="G130" s="39"/>
      <c r="H130" s="39"/>
      <c r="I130" s="39"/>
      <c r="J130" s="39"/>
    </row>
    <row r="131" spans="1:10" ht="15" customHeight="1" x14ac:dyDescent="0.3">
      <c r="A131" s="43"/>
      <c r="B131" s="43"/>
      <c r="C131" s="31"/>
      <c r="D131" s="31"/>
      <c r="E131" s="31"/>
      <c r="F131" s="39"/>
      <c r="G131" s="39"/>
      <c r="H131" s="39"/>
      <c r="I131" s="39"/>
      <c r="J131" s="39"/>
    </row>
    <row r="132" spans="1:10" ht="15" customHeight="1" x14ac:dyDescent="0.3">
      <c r="A132" s="43"/>
      <c r="B132" s="43"/>
      <c r="C132" s="31"/>
      <c r="D132" s="31"/>
      <c r="E132" s="31"/>
      <c r="F132" s="39"/>
      <c r="G132" s="39"/>
      <c r="H132" s="39"/>
      <c r="I132" s="39"/>
      <c r="J132" s="39"/>
    </row>
    <row r="133" spans="1:10" ht="15" customHeight="1" x14ac:dyDescent="0.3">
      <c r="A133" s="43"/>
      <c r="B133" s="43"/>
      <c r="C133" s="31"/>
      <c r="D133" s="31"/>
      <c r="E133" s="31"/>
      <c r="F133" s="39"/>
      <c r="G133" s="39"/>
      <c r="H133" s="39"/>
      <c r="I133" s="39"/>
      <c r="J133" s="39"/>
    </row>
    <row r="134" spans="1:10" ht="15" customHeight="1" x14ac:dyDescent="0.3">
      <c r="A134" s="43"/>
      <c r="B134" s="43"/>
      <c r="C134" s="31"/>
      <c r="D134" s="31"/>
      <c r="E134" s="31"/>
      <c r="F134" s="39"/>
      <c r="G134" s="39"/>
      <c r="H134" s="39"/>
      <c r="I134" s="39"/>
      <c r="J134" s="39"/>
    </row>
    <row r="135" spans="1:10" ht="15" customHeight="1" x14ac:dyDescent="0.3">
      <c r="A135" s="43"/>
      <c r="B135" s="43"/>
      <c r="C135" s="31"/>
      <c r="D135" s="31"/>
      <c r="E135" s="31"/>
      <c r="F135" s="39"/>
      <c r="G135" s="39"/>
      <c r="H135" s="39"/>
      <c r="I135" s="39"/>
      <c r="J135" s="39"/>
    </row>
    <row r="136" spans="1:10" ht="15" customHeight="1" x14ac:dyDescent="0.3">
      <c r="A136" s="43"/>
      <c r="B136" s="43"/>
      <c r="C136" s="31"/>
      <c r="D136" s="31"/>
      <c r="E136" s="31"/>
      <c r="F136" s="39"/>
      <c r="G136" s="39"/>
      <c r="H136" s="39"/>
      <c r="I136" s="39"/>
      <c r="J136" s="39"/>
    </row>
    <row r="137" spans="1:10" ht="15" customHeight="1" x14ac:dyDescent="0.3">
      <c r="A137" s="43"/>
      <c r="B137" s="43"/>
      <c r="C137" s="31"/>
      <c r="D137" s="31"/>
      <c r="E137" s="31"/>
      <c r="F137" s="39"/>
      <c r="G137" s="39"/>
      <c r="H137" s="39"/>
      <c r="I137" s="39"/>
      <c r="J137" s="39"/>
    </row>
    <row r="138" spans="1:10" ht="15" customHeight="1" x14ac:dyDescent="0.3">
      <c r="A138" s="43"/>
      <c r="B138" s="43"/>
      <c r="C138" s="31"/>
      <c r="D138" s="31"/>
      <c r="E138" s="31"/>
      <c r="F138" s="39"/>
      <c r="G138" s="39"/>
      <c r="H138" s="39"/>
      <c r="I138" s="39"/>
      <c r="J138" s="39"/>
    </row>
    <row r="139" spans="1:10" ht="15" customHeight="1" x14ac:dyDescent="0.3">
      <c r="A139" s="43"/>
      <c r="B139" s="43"/>
      <c r="C139" s="31"/>
      <c r="D139" s="31"/>
      <c r="E139" s="31"/>
      <c r="F139" s="39"/>
      <c r="G139" s="39"/>
      <c r="H139" s="39"/>
      <c r="I139" s="39"/>
      <c r="J139" s="39"/>
    </row>
    <row r="140" spans="1:10" ht="15" customHeight="1" x14ac:dyDescent="0.3">
      <c r="A140" s="43"/>
      <c r="B140" s="43"/>
      <c r="C140" s="31"/>
      <c r="D140" s="31"/>
      <c r="E140" s="31"/>
      <c r="F140" s="39"/>
      <c r="G140" s="39"/>
      <c r="H140" s="39"/>
      <c r="I140" s="39"/>
      <c r="J140" s="39"/>
    </row>
    <row r="141" spans="1:10" ht="15" customHeight="1" x14ac:dyDescent="0.3">
      <c r="A141" s="43"/>
      <c r="B141" s="43"/>
      <c r="C141" s="31"/>
      <c r="D141" s="31"/>
      <c r="E141" s="31"/>
      <c r="F141" s="39"/>
      <c r="G141" s="39"/>
      <c r="H141" s="39"/>
      <c r="I141" s="39"/>
      <c r="J141" s="39"/>
    </row>
    <row r="142" spans="1:10" ht="15" customHeight="1" x14ac:dyDescent="0.3">
      <c r="A142" s="43"/>
      <c r="B142" s="43"/>
      <c r="C142" s="31"/>
      <c r="D142" s="31"/>
      <c r="E142" s="31"/>
      <c r="F142" s="39"/>
      <c r="G142" s="39"/>
      <c r="H142" s="39"/>
      <c r="I142" s="39"/>
      <c r="J142" s="39"/>
    </row>
    <row r="143" spans="1:10" ht="15" customHeight="1" x14ac:dyDescent="0.3">
      <c r="A143" s="43"/>
      <c r="B143" s="43"/>
      <c r="C143" s="31"/>
      <c r="D143" s="31"/>
      <c r="E143" s="31"/>
      <c r="F143" s="39"/>
      <c r="G143" s="39"/>
      <c r="H143" s="39"/>
      <c r="I143" s="39"/>
      <c r="J143" s="39"/>
    </row>
    <row r="144" spans="1:10" ht="15" customHeight="1" x14ac:dyDescent="0.3">
      <c r="A144" s="43"/>
      <c r="B144" s="43"/>
      <c r="C144" s="31"/>
      <c r="D144" s="31"/>
      <c r="E144" s="31"/>
      <c r="F144" s="39"/>
      <c r="G144" s="39"/>
      <c r="H144" s="39"/>
      <c r="I144" s="39"/>
      <c r="J144" s="39"/>
    </row>
    <row r="145" spans="1:10" ht="15" customHeight="1" x14ac:dyDescent="0.3">
      <c r="A145" s="43"/>
      <c r="B145" s="43"/>
      <c r="C145" s="31"/>
      <c r="D145" s="31"/>
      <c r="E145" s="31"/>
      <c r="F145" s="39"/>
      <c r="G145" s="39"/>
      <c r="H145" s="39"/>
      <c r="I145" s="39"/>
      <c r="J145" s="39"/>
    </row>
    <row r="146" spans="1:10" ht="15" customHeight="1" x14ac:dyDescent="0.3">
      <c r="A146" s="43"/>
      <c r="B146" s="43"/>
      <c r="C146" s="31"/>
      <c r="D146" s="31"/>
      <c r="E146" s="31"/>
      <c r="F146" s="39"/>
      <c r="G146" s="39"/>
      <c r="H146" s="39"/>
      <c r="I146" s="39"/>
      <c r="J146" s="39"/>
    </row>
    <row r="147" spans="1:10" ht="15" customHeight="1" x14ac:dyDescent="0.3">
      <c r="A147" s="43"/>
      <c r="B147" s="43"/>
      <c r="C147" s="31"/>
      <c r="D147" s="31"/>
      <c r="E147" s="31"/>
      <c r="F147" s="39"/>
      <c r="G147" s="39"/>
      <c r="H147" s="39"/>
      <c r="I147" s="39"/>
      <c r="J147" s="39"/>
    </row>
    <row r="148" spans="1:10" ht="15" customHeight="1" x14ac:dyDescent="0.3">
      <c r="A148" s="43"/>
      <c r="B148" s="43"/>
      <c r="C148" s="31"/>
      <c r="D148" s="31"/>
      <c r="E148" s="31"/>
      <c r="F148" s="39"/>
      <c r="G148" s="39"/>
      <c r="H148" s="39"/>
      <c r="I148" s="39"/>
      <c r="J148" s="39"/>
    </row>
    <row r="149" spans="1:10" ht="15" customHeight="1" x14ac:dyDescent="0.3">
      <c r="A149" s="43"/>
      <c r="B149" s="43"/>
      <c r="C149" s="31"/>
      <c r="D149" s="31"/>
      <c r="E149" s="31"/>
      <c r="F149" s="39"/>
      <c r="G149" s="39"/>
      <c r="H149" s="39"/>
      <c r="I149" s="39"/>
      <c r="J149" s="39"/>
    </row>
    <row r="150" spans="1:10" ht="15" customHeight="1" x14ac:dyDescent="0.3">
      <c r="A150" s="43"/>
      <c r="B150" s="43"/>
      <c r="C150" s="31"/>
      <c r="D150" s="31"/>
      <c r="E150" s="31"/>
      <c r="F150" s="39"/>
      <c r="G150" s="39"/>
      <c r="H150" s="39"/>
      <c r="I150" s="39"/>
      <c r="J150" s="39"/>
    </row>
    <row r="151" spans="1:10" ht="15" customHeight="1" x14ac:dyDescent="0.3">
      <c r="A151" s="43"/>
      <c r="B151" s="43"/>
      <c r="C151" s="31"/>
      <c r="D151" s="31"/>
      <c r="E151" s="31"/>
      <c r="F151" s="39"/>
      <c r="G151" s="39"/>
      <c r="H151" s="39"/>
      <c r="I151" s="39"/>
      <c r="J151" s="39"/>
    </row>
    <row r="152" spans="1:10" ht="15" customHeight="1" x14ac:dyDescent="0.3">
      <c r="A152" s="43"/>
      <c r="B152" s="43"/>
      <c r="C152" s="31"/>
      <c r="D152" s="31"/>
      <c r="E152" s="31"/>
      <c r="F152" s="39"/>
      <c r="G152" s="39"/>
      <c r="H152" s="39"/>
      <c r="I152" s="39"/>
      <c r="J152" s="39"/>
    </row>
    <row r="153" spans="1:10" ht="15" customHeight="1" x14ac:dyDescent="0.3">
      <c r="A153" s="43"/>
      <c r="B153" s="43"/>
      <c r="C153" s="31"/>
      <c r="D153" s="31"/>
      <c r="E153" s="31"/>
      <c r="F153" s="39"/>
      <c r="G153" s="39"/>
      <c r="H153" s="39"/>
      <c r="I153" s="39"/>
      <c r="J153" s="39"/>
    </row>
    <row r="154" spans="1:10" ht="15" customHeight="1" x14ac:dyDescent="0.3">
      <c r="A154" s="43"/>
      <c r="B154" s="43"/>
      <c r="C154" s="31"/>
      <c r="D154" s="31"/>
      <c r="E154" s="31"/>
      <c r="F154" s="39"/>
      <c r="G154" s="39"/>
      <c r="H154" s="39"/>
      <c r="I154" s="39"/>
      <c r="J154" s="39"/>
    </row>
    <row r="155" spans="1:10" ht="15" customHeight="1" x14ac:dyDescent="0.3">
      <c r="A155" s="43"/>
      <c r="B155" s="43"/>
      <c r="C155" s="31"/>
      <c r="D155" s="31"/>
      <c r="E155" s="31"/>
      <c r="F155" s="39"/>
      <c r="G155" s="39"/>
      <c r="H155" s="39"/>
      <c r="I155" s="39"/>
      <c r="J155" s="39"/>
    </row>
    <row r="156" spans="1:10" ht="15" customHeight="1" x14ac:dyDescent="0.3">
      <c r="A156" s="43"/>
      <c r="B156" s="43"/>
      <c r="C156" s="31"/>
      <c r="D156" s="31"/>
      <c r="E156" s="31"/>
      <c r="F156" s="39"/>
      <c r="G156" s="39"/>
      <c r="H156" s="39"/>
      <c r="I156" s="39"/>
      <c r="J156" s="39"/>
    </row>
    <row r="157" spans="1:10" ht="15" customHeight="1" x14ac:dyDescent="0.3">
      <c r="A157" s="43"/>
      <c r="B157" s="43"/>
      <c r="C157" s="31"/>
      <c r="D157" s="31"/>
      <c r="E157" s="31"/>
      <c r="F157" s="39"/>
      <c r="G157" s="39"/>
      <c r="H157" s="39"/>
      <c r="I157" s="39"/>
      <c r="J157" s="39"/>
    </row>
    <row r="158" spans="1:10" ht="15" customHeight="1" x14ac:dyDescent="0.3">
      <c r="A158" s="43"/>
      <c r="B158" s="43"/>
      <c r="C158" s="31"/>
      <c r="D158" s="31"/>
      <c r="E158" s="31"/>
      <c r="F158" s="39"/>
      <c r="G158" s="39"/>
      <c r="H158" s="39"/>
      <c r="I158" s="39"/>
      <c r="J158" s="39"/>
    </row>
    <row r="159" spans="1:10" ht="15" customHeight="1" x14ac:dyDescent="0.3">
      <c r="A159" s="43"/>
      <c r="B159" s="43"/>
      <c r="C159" s="31"/>
      <c r="D159" s="31"/>
      <c r="E159" s="31"/>
      <c r="F159" s="39"/>
      <c r="G159" s="39"/>
      <c r="H159" s="39"/>
      <c r="I159" s="39"/>
      <c r="J159" s="39"/>
    </row>
    <row r="160" spans="1:10" ht="15" customHeight="1" x14ac:dyDescent="0.3">
      <c r="A160" s="43"/>
      <c r="B160" s="43"/>
      <c r="C160" s="31"/>
      <c r="D160" s="31"/>
      <c r="E160" s="31"/>
      <c r="F160" s="39"/>
      <c r="G160" s="39"/>
      <c r="H160" s="39"/>
      <c r="I160" s="39"/>
      <c r="J160" s="39"/>
    </row>
    <row r="161" spans="1:10" ht="15" customHeight="1" x14ac:dyDescent="0.3">
      <c r="A161" s="43"/>
      <c r="B161" s="43"/>
      <c r="C161" s="31"/>
      <c r="D161" s="31"/>
      <c r="E161" s="31"/>
      <c r="F161" s="39"/>
      <c r="G161" s="39"/>
      <c r="H161" s="39"/>
      <c r="I161" s="39"/>
      <c r="J161" s="39"/>
    </row>
    <row r="162" spans="1:10" ht="15" customHeight="1" x14ac:dyDescent="0.3">
      <c r="A162" s="43"/>
      <c r="B162" s="43"/>
      <c r="C162" s="31"/>
      <c r="D162" s="31"/>
      <c r="E162" s="31"/>
      <c r="F162" s="39"/>
      <c r="G162" s="39"/>
      <c r="H162" s="39"/>
      <c r="I162" s="39"/>
      <c r="J162" s="39"/>
    </row>
    <row r="163" spans="1:10" ht="15" customHeight="1" x14ac:dyDescent="0.3">
      <c r="A163" s="43"/>
      <c r="B163" s="43"/>
      <c r="C163" s="31"/>
      <c r="D163" s="31"/>
      <c r="E163" s="31"/>
      <c r="F163" s="39"/>
      <c r="G163" s="39"/>
      <c r="H163" s="39"/>
      <c r="I163" s="39"/>
      <c r="J163" s="39"/>
    </row>
    <row r="164" spans="1:10" ht="15" customHeight="1" x14ac:dyDescent="0.3">
      <c r="A164" s="43"/>
      <c r="B164" s="43"/>
      <c r="C164" s="31"/>
      <c r="D164" s="31"/>
      <c r="E164" s="31"/>
      <c r="F164" s="39"/>
      <c r="G164" s="39"/>
      <c r="H164" s="39"/>
      <c r="I164" s="39"/>
      <c r="J164" s="39"/>
    </row>
    <row r="165" spans="1:10" ht="15" customHeight="1" x14ac:dyDescent="0.3">
      <c r="A165" s="43"/>
      <c r="B165" s="43"/>
      <c r="C165" s="31"/>
      <c r="D165" s="31"/>
      <c r="E165" s="31"/>
      <c r="F165" s="39"/>
      <c r="G165" s="39"/>
      <c r="H165" s="39"/>
      <c r="I165" s="39"/>
      <c r="J165" s="39"/>
    </row>
    <row r="166" spans="1:10" ht="15" customHeight="1" x14ac:dyDescent="0.3">
      <c r="A166" s="43"/>
      <c r="B166" s="43"/>
      <c r="C166" s="31"/>
      <c r="D166" s="31"/>
      <c r="E166" s="31"/>
      <c r="F166" s="39"/>
      <c r="G166" s="39"/>
      <c r="H166" s="39"/>
      <c r="I166" s="39"/>
      <c r="J166" s="39"/>
    </row>
    <row r="167" spans="1:10" ht="15" customHeight="1" x14ac:dyDescent="0.3">
      <c r="A167" s="43"/>
      <c r="B167" s="43"/>
      <c r="C167" s="31"/>
      <c r="D167" s="31"/>
      <c r="E167" s="31"/>
      <c r="F167" s="39"/>
      <c r="G167" s="39"/>
      <c r="H167" s="39"/>
      <c r="I167" s="39"/>
      <c r="J167" s="39"/>
    </row>
    <row r="168" spans="1:10" ht="15" customHeight="1" x14ac:dyDescent="0.3">
      <c r="A168" s="43"/>
      <c r="B168" s="43"/>
      <c r="C168" s="31"/>
      <c r="D168" s="31"/>
      <c r="E168" s="31"/>
      <c r="F168" s="39"/>
      <c r="G168" s="39"/>
      <c r="H168" s="39"/>
      <c r="I168" s="39"/>
      <c r="J168" s="39"/>
    </row>
    <row r="169" spans="1:10" ht="15" customHeight="1" x14ac:dyDescent="0.3">
      <c r="A169" s="43"/>
      <c r="B169" s="43"/>
      <c r="C169" s="31"/>
      <c r="D169" s="31"/>
      <c r="E169" s="31"/>
      <c r="F169" s="39"/>
      <c r="G169" s="39"/>
      <c r="H169" s="39"/>
      <c r="I169" s="39"/>
      <c r="J169" s="39"/>
    </row>
    <row r="170" spans="1:10" ht="15" customHeight="1" x14ac:dyDescent="0.3">
      <c r="A170" s="43"/>
      <c r="B170" s="43"/>
      <c r="C170" s="31"/>
      <c r="D170" s="31"/>
      <c r="E170" s="31"/>
      <c r="F170" s="39"/>
      <c r="G170" s="39"/>
      <c r="H170" s="39"/>
      <c r="I170" s="39"/>
      <c r="J170" s="39"/>
    </row>
    <row r="171" spans="1:10" ht="15" customHeight="1" x14ac:dyDescent="0.3">
      <c r="A171" s="43"/>
      <c r="B171" s="43"/>
      <c r="C171" s="31"/>
      <c r="D171" s="31"/>
      <c r="E171" s="31"/>
      <c r="F171" s="39"/>
      <c r="G171" s="39"/>
      <c r="H171" s="39"/>
      <c r="I171" s="39"/>
      <c r="J171" s="39"/>
    </row>
    <row r="172" spans="1:10" ht="15" customHeight="1" x14ac:dyDescent="0.3">
      <c r="A172" s="43"/>
      <c r="B172" s="43"/>
      <c r="C172" s="31"/>
      <c r="D172" s="31"/>
      <c r="E172" s="31"/>
      <c r="F172" s="39"/>
      <c r="G172" s="39"/>
      <c r="H172" s="39"/>
      <c r="I172" s="39"/>
      <c r="J172" s="39"/>
    </row>
    <row r="173" spans="1:10" ht="15" customHeight="1" x14ac:dyDescent="0.3">
      <c r="A173" s="43"/>
      <c r="B173" s="43"/>
      <c r="C173" s="31"/>
      <c r="D173" s="31"/>
      <c r="E173" s="31"/>
      <c r="F173" s="39"/>
      <c r="G173" s="39"/>
      <c r="H173" s="39"/>
      <c r="I173" s="39"/>
      <c r="J173" s="39"/>
    </row>
    <row r="174" spans="1:10" ht="15" customHeight="1" x14ac:dyDescent="0.3">
      <c r="A174" s="43"/>
      <c r="B174" s="43"/>
      <c r="C174" s="31"/>
      <c r="D174" s="31"/>
      <c r="E174" s="31"/>
      <c r="F174" s="39"/>
      <c r="G174" s="39"/>
      <c r="H174" s="39"/>
      <c r="I174" s="39"/>
      <c r="J174" s="39"/>
    </row>
    <row r="175" spans="1:10" ht="15" customHeight="1" x14ac:dyDescent="0.3">
      <c r="A175" s="43"/>
      <c r="B175" s="43"/>
      <c r="C175" s="31"/>
      <c r="D175" s="31"/>
      <c r="E175" s="31"/>
      <c r="F175" s="39"/>
      <c r="G175" s="39"/>
      <c r="H175" s="39"/>
      <c r="I175" s="39"/>
      <c r="J175" s="39"/>
    </row>
    <row r="176" spans="1:10" ht="15" customHeight="1" x14ac:dyDescent="0.3">
      <c r="A176" s="43"/>
      <c r="B176" s="43"/>
      <c r="C176" s="31"/>
      <c r="D176" s="31"/>
      <c r="E176" s="31"/>
      <c r="F176" s="39"/>
      <c r="G176" s="39"/>
      <c r="H176" s="39"/>
      <c r="I176" s="39"/>
      <c r="J176" s="39"/>
    </row>
    <row r="177" spans="1:10" ht="15" customHeight="1" x14ac:dyDescent="0.3">
      <c r="A177" s="43"/>
      <c r="B177" s="43"/>
      <c r="C177" s="31"/>
      <c r="D177" s="31"/>
      <c r="E177" s="31"/>
      <c r="F177" s="39"/>
      <c r="G177" s="39"/>
      <c r="H177" s="39"/>
      <c r="I177" s="39"/>
      <c r="J177" s="39"/>
    </row>
    <row r="178" spans="1:10" ht="15" customHeight="1" x14ac:dyDescent="0.3">
      <c r="A178" s="43"/>
      <c r="B178" s="43"/>
      <c r="C178" s="31"/>
      <c r="D178" s="31"/>
      <c r="E178" s="31"/>
      <c r="F178" s="39"/>
      <c r="G178" s="39"/>
      <c r="H178" s="39"/>
      <c r="I178" s="39"/>
      <c r="J178" s="39"/>
    </row>
    <row r="179" spans="1:10" ht="15" customHeight="1" x14ac:dyDescent="0.3">
      <c r="A179" s="43"/>
      <c r="B179" s="43"/>
      <c r="C179" s="31"/>
      <c r="D179" s="31"/>
      <c r="E179" s="31"/>
      <c r="F179" s="39"/>
      <c r="G179" s="39"/>
      <c r="H179" s="39"/>
      <c r="I179" s="39"/>
      <c r="J179" s="39"/>
    </row>
    <row r="180" spans="1:10" ht="15" customHeight="1" x14ac:dyDescent="0.3">
      <c r="A180" s="43"/>
      <c r="B180" s="43"/>
      <c r="C180" s="31"/>
      <c r="D180" s="31"/>
      <c r="E180" s="31"/>
      <c r="F180" s="39"/>
      <c r="G180" s="39"/>
      <c r="H180" s="39"/>
      <c r="I180" s="39"/>
      <c r="J180" s="39"/>
    </row>
    <row r="181" spans="1:10" ht="15" customHeight="1" x14ac:dyDescent="0.3">
      <c r="A181" s="43"/>
      <c r="B181" s="43"/>
      <c r="C181" s="31"/>
      <c r="D181" s="31"/>
      <c r="E181" s="31"/>
      <c r="F181" s="39"/>
      <c r="G181" s="39"/>
      <c r="H181" s="39"/>
      <c r="I181" s="39"/>
      <c r="J181" s="39"/>
    </row>
    <row r="182" spans="1:10" ht="15" customHeight="1" x14ac:dyDescent="0.3">
      <c r="A182" s="43"/>
      <c r="B182" s="43"/>
      <c r="C182" s="31"/>
      <c r="D182" s="31"/>
      <c r="E182" s="31"/>
      <c r="F182" s="39"/>
      <c r="G182" s="39"/>
      <c r="H182" s="39"/>
      <c r="I182" s="39"/>
      <c r="J182" s="39"/>
    </row>
    <row r="183" spans="1:10" ht="15" customHeight="1" x14ac:dyDescent="0.3">
      <c r="A183" s="43"/>
      <c r="B183" s="43"/>
      <c r="C183" s="31"/>
      <c r="D183" s="31"/>
      <c r="E183" s="31"/>
      <c r="F183" s="39"/>
      <c r="G183" s="39"/>
      <c r="H183" s="39"/>
      <c r="I183" s="39"/>
      <c r="J183" s="39"/>
    </row>
    <row r="184" spans="1:10" ht="15" customHeight="1" x14ac:dyDescent="0.3">
      <c r="A184" s="43"/>
      <c r="B184" s="43"/>
      <c r="C184" s="31"/>
      <c r="D184" s="31"/>
      <c r="E184" s="31"/>
      <c r="F184" s="39"/>
      <c r="G184" s="39"/>
      <c r="H184" s="39"/>
      <c r="I184" s="39"/>
      <c r="J184" s="39"/>
    </row>
    <row r="185" spans="1:10" ht="15" customHeight="1" x14ac:dyDescent="0.3">
      <c r="A185" s="43"/>
      <c r="B185" s="43"/>
      <c r="C185" s="31"/>
      <c r="D185" s="31"/>
      <c r="E185" s="31"/>
      <c r="F185" s="39"/>
      <c r="G185" s="39"/>
      <c r="H185" s="39"/>
      <c r="I185" s="39"/>
      <c r="J185" s="39"/>
    </row>
    <row r="186" spans="1:10" ht="15" customHeight="1" x14ac:dyDescent="0.3">
      <c r="A186" s="43"/>
      <c r="B186" s="43"/>
      <c r="C186" s="31"/>
      <c r="D186" s="31"/>
      <c r="E186" s="31"/>
      <c r="F186" s="39"/>
      <c r="G186" s="39"/>
      <c r="H186" s="39"/>
      <c r="I186" s="39"/>
      <c r="J186" s="39"/>
    </row>
    <row r="187" spans="1:10" ht="15" customHeight="1" x14ac:dyDescent="0.3">
      <c r="A187" s="43"/>
      <c r="B187" s="43"/>
      <c r="C187" s="31"/>
      <c r="D187" s="31"/>
      <c r="E187" s="31"/>
      <c r="F187" s="39"/>
      <c r="G187" s="39"/>
      <c r="H187" s="39"/>
      <c r="I187" s="39"/>
      <c r="J187" s="39"/>
    </row>
    <row r="188" spans="1:10" ht="15" customHeight="1" x14ac:dyDescent="0.3">
      <c r="A188" s="43"/>
      <c r="B188" s="43"/>
      <c r="C188" s="31"/>
      <c r="D188" s="31"/>
      <c r="E188" s="31"/>
      <c r="F188" s="39"/>
      <c r="G188" s="39"/>
      <c r="H188" s="39"/>
      <c r="I188" s="39"/>
      <c r="J188" s="39"/>
    </row>
    <row r="189" spans="1:10" ht="15" customHeight="1" x14ac:dyDescent="0.3">
      <c r="A189" s="43"/>
      <c r="B189" s="43"/>
      <c r="C189" s="31"/>
      <c r="D189" s="31"/>
      <c r="E189" s="31"/>
      <c r="F189" s="39"/>
      <c r="G189" s="39"/>
      <c r="H189" s="39"/>
      <c r="I189" s="39"/>
      <c r="J189" s="39"/>
    </row>
    <row r="190" spans="1:10" ht="15" customHeight="1" x14ac:dyDescent="0.3">
      <c r="A190" s="43"/>
      <c r="B190" s="43"/>
      <c r="C190" s="31"/>
      <c r="D190" s="31"/>
      <c r="E190" s="31"/>
      <c r="F190" s="39"/>
      <c r="G190" s="39"/>
      <c r="H190" s="39"/>
      <c r="I190" s="39"/>
      <c r="J190" s="39"/>
    </row>
    <row r="191" spans="1:10" ht="15" customHeight="1" x14ac:dyDescent="0.3">
      <c r="A191" s="43"/>
      <c r="B191" s="43"/>
      <c r="C191" s="31"/>
      <c r="D191" s="31"/>
      <c r="E191" s="31"/>
      <c r="F191" s="39"/>
      <c r="G191" s="39"/>
      <c r="H191" s="39"/>
      <c r="I191" s="39"/>
      <c r="J191" s="39"/>
    </row>
    <row r="192" spans="1:10" ht="15" customHeight="1" x14ac:dyDescent="0.3">
      <c r="A192" s="43"/>
      <c r="B192" s="43"/>
      <c r="C192" s="31"/>
      <c r="D192" s="31"/>
      <c r="E192" s="31"/>
      <c r="F192" s="39"/>
      <c r="G192" s="39"/>
      <c r="H192" s="39"/>
      <c r="I192" s="39"/>
      <c r="J192" s="39"/>
    </row>
    <row r="193" spans="1:10" ht="15" customHeight="1" x14ac:dyDescent="0.3">
      <c r="A193" s="43"/>
      <c r="B193" s="43"/>
      <c r="C193" s="31"/>
      <c r="D193" s="31"/>
      <c r="E193" s="31"/>
      <c r="F193" s="39"/>
      <c r="G193" s="39"/>
      <c r="H193" s="39"/>
      <c r="I193" s="39"/>
      <c r="J193" s="39"/>
    </row>
    <row r="194" spans="1:10" ht="15" customHeight="1" x14ac:dyDescent="0.3">
      <c r="A194" s="43"/>
      <c r="B194" s="43"/>
      <c r="C194" s="31"/>
      <c r="D194" s="31"/>
      <c r="E194" s="31"/>
      <c r="F194" s="39"/>
      <c r="G194" s="39"/>
      <c r="H194" s="39"/>
      <c r="I194" s="39"/>
      <c r="J194" s="39"/>
    </row>
    <row r="195" spans="1:10" ht="15" customHeight="1" x14ac:dyDescent="0.3">
      <c r="A195" s="43"/>
      <c r="B195" s="43"/>
      <c r="C195" s="31"/>
      <c r="D195" s="31"/>
      <c r="E195" s="31"/>
      <c r="F195" s="39"/>
      <c r="G195" s="39"/>
      <c r="H195" s="39"/>
      <c r="I195" s="39"/>
      <c r="J195" s="39"/>
    </row>
    <row r="196" spans="1:10" ht="15" customHeight="1" x14ac:dyDescent="0.3">
      <c r="A196" s="43"/>
      <c r="B196" s="43"/>
      <c r="C196" s="31"/>
      <c r="D196" s="31"/>
      <c r="E196" s="31"/>
      <c r="F196" s="39"/>
      <c r="G196" s="39"/>
      <c r="H196" s="39"/>
      <c r="I196" s="39"/>
      <c r="J196" s="39"/>
    </row>
    <row r="197" spans="1:10" ht="15" customHeight="1" x14ac:dyDescent="0.3">
      <c r="A197" s="43"/>
      <c r="B197" s="43"/>
      <c r="C197" s="31"/>
      <c r="D197" s="31"/>
      <c r="E197" s="31"/>
      <c r="F197" s="39"/>
      <c r="G197" s="39"/>
      <c r="H197" s="39"/>
      <c r="I197" s="39"/>
      <c r="J197" s="39"/>
    </row>
    <row r="198" spans="1:10" ht="15" customHeight="1" x14ac:dyDescent="0.3">
      <c r="A198" s="43"/>
      <c r="B198" s="43"/>
      <c r="C198" s="31"/>
      <c r="D198" s="31"/>
      <c r="E198" s="31"/>
      <c r="F198" s="39"/>
      <c r="G198" s="39"/>
      <c r="H198" s="39"/>
      <c r="I198" s="39"/>
      <c r="J198" s="39"/>
    </row>
    <row r="199" spans="1:10" ht="15" customHeight="1" x14ac:dyDescent="0.3">
      <c r="A199" s="43"/>
      <c r="B199" s="43"/>
      <c r="C199" s="31"/>
      <c r="D199" s="31"/>
      <c r="E199" s="31"/>
      <c r="F199" s="39"/>
      <c r="G199" s="39"/>
      <c r="H199" s="39"/>
      <c r="I199" s="39"/>
      <c r="J199" s="39"/>
    </row>
    <row r="200" spans="1:10" ht="15" customHeight="1" x14ac:dyDescent="0.3">
      <c r="A200" s="43"/>
      <c r="B200" s="43"/>
      <c r="C200" s="31"/>
      <c r="D200" s="31"/>
      <c r="E200" s="31"/>
      <c r="F200" s="39"/>
      <c r="G200" s="39"/>
      <c r="H200" s="39"/>
      <c r="I200" s="39"/>
      <c r="J200" s="39"/>
    </row>
    <row r="201" spans="1:10" ht="15" customHeight="1" x14ac:dyDescent="0.3">
      <c r="A201" s="43"/>
      <c r="B201" s="43"/>
      <c r="C201" s="31"/>
      <c r="D201" s="31"/>
      <c r="E201" s="31"/>
      <c r="F201" s="39"/>
      <c r="G201" s="39"/>
      <c r="H201" s="39"/>
      <c r="I201" s="39"/>
      <c r="J201" s="39"/>
    </row>
    <row r="202" spans="1:10" ht="15" customHeight="1" x14ac:dyDescent="0.3">
      <c r="A202" s="43"/>
      <c r="B202" s="43"/>
      <c r="C202" s="31"/>
      <c r="D202" s="31"/>
      <c r="E202" s="31"/>
      <c r="F202" s="39"/>
      <c r="G202" s="39"/>
      <c r="H202" s="39"/>
      <c r="I202" s="39"/>
      <c r="J202" s="39"/>
    </row>
    <row r="203" spans="1:10" ht="15" customHeight="1" x14ac:dyDescent="0.3">
      <c r="A203" s="43"/>
      <c r="B203" s="43"/>
      <c r="C203" s="31"/>
      <c r="D203" s="31"/>
      <c r="E203" s="31"/>
      <c r="F203" s="39"/>
      <c r="G203" s="39"/>
      <c r="H203" s="39"/>
      <c r="I203" s="39"/>
      <c r="J203" s="39"/>
    </row>
    <row r="204" spans="1:10" ht="15" customHeight="1" x14ac:dyDescent="0.3">
      <c r="A204" s="43"/>
      <c r="B204" s="43"/>
      <c r="C204" s="31"/>
      <c r="D204" s="31"/>
      <c r="E204" s="31"/>
      <c r="F204" s="39"/>
      <c r="G204" s="39"/>
      <c r="H204" s="39"/>
      <c r="I204" s="39"/>
      <c r="J204" s="39"/>
    </row>
    <row r="205" spans="1:10" ht="15" customHeight="1" x14ac:dyDescent="0.3">
      <c r="A205" s="43"/>
      <c r="B205" s="43"/>
      <c r="C205" s="31"/>
      <c r="D205" s="31"/>
      <c r="E205" s="31"/>
      <c r="F205" s="39"/>
      <c r="G205" s="39"/>
      <c r="H205" s="39"/>
      <c r="I205" s="39"/>
      <c r="J205" s="39"/>
    </row>
    <row r="206" spans="1:10" ht="15" customHeight="1" x14ac:dyDescent="0.3">
      <c r="A206" s="43"/>
      <c r="B206" s="43"/>
      <c r="C206" s="31"/>
      <c r="D206" s="31"/>
      <c r="E206" s="31"/>
      <c r="F206" s="39"/>
      <c r="G206" s="39"/>
      <c r="H206" s="39"/>
      <c r="I206" s="39"/>
      <c r="J206" s="39"/>
    </row>
    <row r="207" spans="1:10" ht="15" customHeight="1" x14ac:dyDescent="0.3">
      <c r="A207" s="43"/>
      <c r="B207" s="43"/>
      <c r="C207" s="31"/>
      <c r="D207" s="31"/>
      <c r="E207" s="31"/>
      <c r="F207" s="39"/>
      <c r="G207" s="39"/>
      <c r="H207" s="39"/>
      <c r="I207" s="39"/>
      <c r="J207" s="39"/>
    </row>
    <row r="208" spans="1:10" ht="15" customHeight="1" x14ac:dyDescent="0.3">
      <c r="A208" s="43"/>
      <c r="B208" s="43"/>
      <c r="C208" s="31"/>
      <c r="D208" s="31"/>
      <c r="E208" s="31"/>
      <c r="F208" s="39"/>
      <c r="G208" s="39"/>
      <c r="H208" s="39"/>
      <c r="I208" s="39"/>
      <c r="J208" s="39"/>
    </row>
    <row r="209" spans="1:10" ht="15" customHeight="1" x14ac:dyDescent="0.3">
      <c r="A209" s="43"/>
      <c r="B209" s="43"/>
      <c r="C209" s="31"/>
      <c r="D209" s="31"/>
      <c r="E209" s="31"/>
      <c r="F209" s="39"/>
      <c r="G209" s="39"/>
      <c r="H209" s="39"/>
      <c r="I209" s="39"/>
      <c r="J209" s="39"/>
    </row>
    <row r="210" spans="1:10" ht="15" customHeight="1" x14ac:dyDescent="0.3">
      <c r="A210" s="43"/>
      <c r="B210" s="43"/>
      <c r="C210" s="31"/>
      <c r="D210" s="31"/>
      <c r="E210" s="31"/>
      <c r="F210" s="39"/>
      <c r="G210" s="39"/>
      <c r="H210" s="39"/>
      <c r="I210" s="39"/>
      <c r="J210" s="39"/>
    </row>
    <row r="211" spans="1:10" ht="15" customHeight="1" x14ac:dyDescent="0.3">
      <c r="A211" s="43"/>
      <c r="B211" s="43"/>
      <c r="C211" s="31"/>
      <c r="D211" s="31"/>
      <c r="E211" s="31"/>
      <c r="F211" s="39"/>
      <c r="G211" s="39"/>
      <c r="H211" s="39"/>
      <c r="I211" s="39"/>
      <c r="J211" s="39"/>
    </row>
    <row r="212" spans="1:10" ht="15" customHeight="1" x14ac:dyDescent="0.3">
      <c r="A212" s="43"/>
      <c r="B212" s="43"/>
      <c r="C212" s="31"/>
      <c r="D212" s="31"/>
      <c r="E212" s="31"/>
      <c r="F212" s="39"/>
      <c r="G212" s="39"/>
      <c r="H212" s="39"/>
      <c r="I212" s="39"/>
      <c r="J212" s="39"/>
    </row>
    <row r="213" spans="1:10" ht="15" customHeight="1" x14ac:dyDescent="0.3">
      <c r="A213" s="43"/>
      <c r="B213" s="43"/>
      <c r="C213" s="31"/>
      <c r="D213" s="31"/>
      <c r="E213" s="31"/>
      <c r="F213" s="39"/>
      <c r="G213" s="39"/>
      <c r="H213" s="39"/>
      <c r="I213" s="39"/>
      <c r="J213" s="39"/>
    </row>
    <row r="214" spans="1:10" ht="15" customHeight="1" x14ac:dyDescent="0.3">
      <c r="A214" s="43"/>
      <c r="B214" s="43"/>
      <c r="C214" s="31"/>
      <c r="D214" s="31"/>
      <c r="E214" s="31"/>
      <c r="F214" s="39"/>
      <c r="G214" s="39"/>
      <c r="H214" s="39"/>
      <c r="I214" s="39"/>
      <c r="J214" s="39"/>
    </row>
    <row r="215" spans="1:10" ht="15" customHeight="1" x14ac:dyDescent="0.3">
      <c r="A215" s="43"/>
      <c r="B215" s="43"/>
      <c r="C215" s="31"/>
      <c r="D215" s="31"/>
      <c r="E215" s="31"/>
      <c r="F215" s="39"/>
      <c r="G215" s="39"/>
      <c r="H215" s="39"/>
      <c r="I215" s="39"/>
      <c r="J215" s="39"/>
    </row>
    <row r="216" spans="1:10" ht="15" customHeight="1" x14ac:dyDescent="0.3">
      <c r="A216" s="43"/>
      <c r="B216" s="43"/>
      <c r="C216" s="31"/>
      <c r="D216" s="31"/>
      <c r="E216" s="31"/>
      <c r="F216" s="39"/>
      <c r="G216" s="39"/>
      <c r="H216" s="39"/>
      <c r="I216" s="39"/>
      <c r="J216" s="39"/>
    </row>
    <row r="217" spans="1:10" ht="15" customHeight="1" x14ac:dyDescent="0.3">
      <c r="A217" s="43"/>
      <c r="B217" s="43"/>
      <c r="C217" s="31"/>
      <c r="D217" s="31"/>
      <c r="E217" s="31"/>
      <c r="F217" s="39"/>
      <c r="G217" s="39"/>
      <c r="H217" s="39"/>
      <c r="I217" s="39"/>
      <c r="J217" s="39"/>
    </row>
    <row r="218" spans="1:10" ht="15" customHeight="1" x14ac:dyDescent="0.3">
      <c r="A218" s="43"/>
      <c r="B218" s="43"/>
      <c r="C218" s="31"/>
      <c r="D218" s="31"/>
      <c r="E218" s="31"/>
      <c r="F218" s="39"/>
      <c r="G218" s="39"/>
      <c r="H218" s="39"/>
      <c r="I218" s="39"/>
      <c r="J218" s="39"/>
    </row>
    <row r="219" spans="1:10" ht="15" customHeight="1" x14ac:dyDescent="0.3">
      <c r="A219" s="43"/>
      <c r="B219" s="43"/>
      <c r="C219" s="31"/>
      <c r="D219" s="31"/>
      <c r="E219" s="31"/>
      <c r="F219" s="39"/>
      <c r="G219" s="39"/>
      <c r="H219" s="39"/>
      <c r="I219" s="39"/>
      <c r="J219" s="39"/>
    </row>
    <row r="220" spans="1:10" ht="15" customHeight="1" x14ac:dyDescent="0.3">
      <c r="A220" s="43"/>
      <c r="B220" s="43"/>
      <c r="C220" s="31"/>
      <c r="D220" s="31"/>
      <c r="E220" s="31"/>
      <c r="F220" s="39"/>
      <c r="G220" s="39"/>
      <c r="H220" s="39"/>
      <c r="I220" s="39"/>
      <c r="J220" s="39"/>
    </row>
    <row r="221" spans="1:10" ht="15" customHeight="1" x14ac:dyDescent="0.3">
      <c r="A221" s="43"/>
      <c r="B221" s="43"/>
      <c r="C221" s="31"/>
      <c r="D221" s="31"/>
      <c r="E221" s="31"/>
      <c r="F221" s="39"/>
      <c r="G221" s="39"/>
      <c r="H221" s="39"/>
      <c r="I221" s="39"/>
      <c r="J221" s="39"/>
    </row>
    <row r="222" spans="1:10" ht="15" customHeight="1" x14ac:dyDescent="0.3">
      <c r="A222" s="43"/>
      <c r="B222" s="43"/>
      <c r="C222" s="31"/>
      <c r="D222" s="31"/>
      <c r="E222" s="31"/>
      <c r="F222" s="39"/>
      <c r="G222" s="39"/>
      <c r="H222" s="39"/>
      <c r="I222" s="39"/>
      <c r="J222" s="39"/>
    </row>
    <row r="223" spans="1:10" ht="15" customHeight="1" x14ac:dyDescent="0.3">
      <c r="A223" s="43"/>
      <c r="B223" s="43"/>
      <c r="C223" s="31"/>
      <c r="D223" s="31"/>
      <c r="E223" s="31"/>
      <c r="F223" s="39"/>
      <c r="G223" s="39"/>
      <c r="H223" s="39"/>
      <c r="I223" s="39"/>
      <c r="J223" s="39"/>
    </row>
    <row r="224" spans="1:10" ht="15" customHeight="1" x14ac:dyDescent="0.3">
      <c r="A224" s="43"/>
      <c r="B224" s="43"/>
      <c r="C224" s="31"/>
      <c r="D224" s="31"/>
      <c r="E224" s="31"/>
      <c r="F224" s="39"/>
      <c r="G224" s="39"/>
      <c r="H224" s="39"/>
      <c r="I224" s="39"/>
      <c r="J224" s="39"/>
    </row>
    <row r="225" spans="1:10" ht="15" customHeight="1" x14ac:dyDescent="0.3">
      <c r="A225" s="43"/>
      <c r="B225" s="43"/>
      <c r="C225" s="31"/>
      <c r="D225" s="31"/>
      <c r="E225" s="31"/>
      <c r="F225" s="39"/>
      <c r="G225" s="39"/>
      <c r="H225" s="39"/>
      <c r="I225" s="39"/>
      <c r="J225" s="39"/>
    </row>
    <row r="226" spans="1:10" ht="15" customHeight="1" x14ac:dyDescent="0.3">
      <c r="A226" s="43"/>
      <c r="B226" s="43"/>
      <c r="C226" s="31"/>
      <c r="D226" s="31"/>
      <c r="E226" s="31"/>
      <c r="F226" s="39"/>
      <c r="G226" s="39"/>
      <c r="H226" s="39"/>
      <c r="I226" s="39"/>
      <c r="J226" s="39"/>
    </row>
    <row r="227" spans="1:10" ht="15" customHeight="1" x14ac:dyDescent="0.3">
      <c r="A227" s="43"/>
      <c r="B227" s="43"/>
      <c r="C227" s="31"/>
      <c r="D227" s="31"/>
      <c r="E227" s="31"/>
      <c r="F227" s="39"/>
      <c r="G227" s="39"/>
      <c r="H227" s="39"/>
      <c r="I227" s="39"/>
      <c r="J227" s="39"/>
    </row>
    <row r="228" spans="1:10" ht="15" customHeight="1" x14ac:dyDescent="0.3">
      <c r="A228" s="43"/>
      <c r="B228" s="43"/>
      <c r="C228" s="31"/>
      <c r="D228" s="31"/>
      <c r="E228" s="31"/>
      <c r="F228" s="39"/>
      <c r="G228" s="39"/>
      <c r="H228" s="39"/>
      <c r="I228" s="39"/>
      <c r="J228" s="39"/>
    </row>
    <row r="229" spans="1:10" ht="15" customHeight="1" x14ac:dyDescent="0.3">
      <c r="A229" s="43"/>
      <c r="B229" s="43"/>
      <c r="C229" s="31"/>
      <c r="D229" s="31"/>
      <c r="E229" s="31"/>
      <c r="F229" s="39"/>
      <c r="G229" s="39"/>
      <c r="H229" s="39"/>
      <c r="I229" s="39"/>
      <c r="J229" s="39"/>
    </row>
    <row r="230" spans="1:10" ht="15" customHeight="1" x14ac:dyDescent="0.3">
      <c r="A230" s="43"/>
      <c r="B230" s="43"/>
      <c r="C230" s="31"/>
      <c r="D230" s="31"/>
      <c r="E230" s="31"/>
      <c r="F230" s="39"/>
      <c r="G230" s="39"/>
      <c r="H230" s="39"/>
      <c r="I230" s="39"/>
      <c r="J230" s="39"/>
    </row>
    <row r="231" spans="1:10" ht="15" customHeight="1" x14ac:dyDescent="0.3">
      <c r="A231" s="43"/>
      <c r="B231" s="43"/>
      <c r="C231" s="31"/>
      <c r="D231" s="31"/>
      <c r="E231" s="31"/>
      <c r="F231" s="39"/>
      <c r="G231" s="39"/>
      <c r="H231" s="39"/>
      <c r="I231" s="39"/>
      <c r="J231" s="39"/>
    </row>
    <row r="232" spans="1:10" ht="15" customHeight="1" x14ac:dyDescent="0.3">
      <c r="A232" s="35"/>
      <c r="B232" s="35"/>
      <c r="C232" s="35"/>
      <c r="D232" s="35"/>
      <c r="E232" s="31"/>
      <c r="F232" s="39"/>
      <c r="G232" s="39"/>
      <c r="H232" s="39"/>
      <c r="I232" s="39"/>
      <c r="J232" s="36"/>
    </row>
    <row r="233" spans="1:10" ht="15" customHeight="1" x14ac:dyDescent="0.3">
      <c r="A233" s="35"/>
      <c r="B233" s="35"/>
      <c r="C233" s="35"/>
      <c r="D233" s="35"/>
      <c r="E233" s="31"/>
      <c r="F233" s="39"/>
      <c r="G233" s="39"/>
      <c r="H233" s="39"/>
      <c r="I233" s="39"/>
      <c r="J233" s="36"/>
    </row>
    <row r="234" spans="1:10" ht="15" customHeight="1" x14ac:dyDescent="0.3">
      <c r="A234" s="35"/>
      <c r="B234" s="35"/>
      <c r="C234" s="35"/>
      <c r="D234" s="35"/>
      <c r="E234" s="31"/>
      <c r="F234" s="39"/>
      <c r="G234" s="39"/>
      <c r="H234" s="39"/>
      <c r="I234" s="39"/>
      <c r="J234" s="36"/>
    </row>
    <row r="235" spans="1:10" ht="15" customHeight="1" x14ac:dyDescent="0.3">
      <c r="A235" s="35"/>
      <c r="B235" s="35"/>
      <c r="C235" s="35"/>
      <c r="D235" s="35"/>
      <c r="E235" s="31"/>
      <c r="F235" s="39"/>
      <c r="G235" s="39"/>
      <c r="H235" s="39"/>
      <c r="I235" s="39"/>
      <c r="J235" s="36"/>
    </row>
    <row r="236" spans="1:10" ht="15" customHeight="1" x14ac:dyDescent="0.3">
      <c r="A236" s="35"/>
      <c r="B236" s="35"/>
      <c r="C236" s="35"/>
      <c r="D236" s="35"/>
      <c r="E236" s="31"/>
      <c r="F236" s="39"/>
      <c r="G236" s="39"/>
      <c r="H236" s="39"/>
      <c r="I236" s="39"/>
      <c r="J236" s="36"/>
    </row>
    <row r="237" spans="1:10" ht="15" customHeight="1" x14ac:dyDescent="0.3">
      <c r="A237" s="35"/>
      <c r="B237" s="35"/>
      <c r="C237" s="35"/>
      <c r="D237" s="35"/>
      <c r="E237" s="31"/>
      <c r="F237" s="39"/>
      <c r="G237" s="39"/>
      <c r="H237" s="39"/>
      <c r="I237" s="39"/>
      <c r="J237" s="36"/>
    </row>
    <row r="238" spans="1:10" ht="15" customHeight="1" x14ac:dyDescent="0.3">
      <c r="A238" s="35"/>
      <c r="B238" s="35"/>
      <c r="C238" s="35"/>
      <c r="D238" s="35"/>
      <c r="E238" s="31"/>
      <c r="F238" s="39"/>
      <c r="G238" s="39"/>
      <c r="H238" s="39"/>
      <c r="I238" s="39"/>
      <c r="J238" s="36"/>
    </row>
    <row r="239" spans="1:10" ht="15" customHeight="1" x14ac:dyDescent="0.3">
      <c r="A239" s="35"/>
      <c r="B239" s="35"/>
      <c r="C239" s="35"/>
      <c r="D239" s="35"/>
      <c r="E239" s="31"/>
      <c r="F239" s="39"/>
      <c r="G239" s="39"/>
      <c r="H239" s="39"/>
      <c r="I239" s="39"/>
      <c r="J239" s="36"/>
    </row>
    <row r="240" spans="1:10" ht="15" customHeight="1" x14ac:dyDescent="0.3">
      <c r="A240" s="35"/>
      <c r="B240" s="35"/>
      <c r="C240" s="35"/>
      <c r="D240" s="35"/>
      <c r="E240" s="31"/>
      <c r="F240" s="39"/>
      <c r="G240" s="39"/>
      <c r="H240" s="39"/>
      <c r="I240" s="39"/>
      <c r="J240" s="36"/>
    </row>
    <row r="241" spans="1:10" ht="15" customHeight="1" x14ac:dyDescent="0.3">
      <c r="A241" s="35"/>
      <c r="B241" s="35"/>
      <c r="C241" s="35"/>
      <c r="D241" s="35"/>
      <c r="E241" s="31"/>
      <c r="F241" s="39"/>
      <c r="G241" s="39"/>
      <c r="H241" s="39"/>
      <c r="I241" s="39"/>
      <c r="J241" s="36"/>
    </row>
    <row r="242" spans="1:10" ht="15" customHeight="1" x14ac:dyDescent="0.3">
      <c r="A242" s="35"/>
      <c r="B242" s="35"/>
      <c r="C242" s="35"/>
      <c r="D242" s="35"/>
      <c r="E242" s="31"/>
      <c r="F242" s="39"/>
      <c r="G242" s="39"/>
      <c r="H242" s="39"/>
      <c r="I242" s="39"/>
      <c r="J242" s="36"/>
    </row>
    <row r="243" spans="1:10" ht="15" customHeight="1" x14ac:dyDescent="0.3">
      <c r="A243" s="35"/>
      <c r="B243" s="35"/>
      <c r="C243" s="35"/>
      <c r="D243" s="35"/>
      <c r="E243" s="31"/>
      <c r="F243" s="39"/>
      <c r="G243" s="39"/>
      <c r="H243" s="39"/>
      <c r="I243" s="39"/>
      <c r="J243" s="36"/>
    </row>
    <row r="244" spans="1:10" ht="15" customHeight="1" x14ac:dyDescent="0.3">
      <c r="A244" s="35"/>
      <c r="B244" s="35"/>
      <c r="C244" s="35"/>
      <c r="D244" s="35"/>
      <c r="E244" s="31"/>
      <c r="F244" s="39"/>
      <c r="G244" s="39"/>
      <c r="H244" s="39"/>
      <c r="I244" s="39"/>
      <c r="J244" s="36"/>
    </row>
    <row r="245" spans="1:10" ht="15" customHeight="1" x14ac:dyDescent="0.3">
      <c r="A245" s="35"/>
      <c r="B245" s="35"/>
      <c r="C245" s="35"/>
      <c r="D245" s="35"/>
      <c r="E245" s="31"/>
      <c r="F245" s="39"/>
      <c r="G245" s="39"/>
      <c r="H245" s="39"/>
      <c r="I245" s="39"/>
      <c r="J245" s="36"/>
    </row>
    <row r="246" spans="1:10" ht="15" customHeight="1" x14ac:dyDescent="0.3">
      <c r="A246" s="35"/>
      <c r="B246" s="35"/>
      <c r="C246" s="35"/>
      <c r="D246" s="35"/>
      <c r="E246" s="31"/>
      <c r="F246" s="39"/>
      <c r="G246" s="39"/>
      <c r="H246" s="39"/>
      <c r="I246" s="39"/>
      <c r="J246" s="36"/>
    </row>
    <row r="247" spans="1:10" ht="15" customHeight="1" x14ac:dyDescent="0.3">
      <c r="A247" s="35"/>
      <c r="B247" s="35"/>
      <c r="C247" s="35"/>
      <c r="D247" s="35"/>
      <c r="E247" s="31"/>
      <c r="F247" s="39"/>
      <c r="G247" s="39"/>
      <c r="H247" s="39"/>
      <c r="I247" s="39"/>
      <c r="J247" s="36"/>
    </row>
    <row r="248" spans="1:10" ht="15" customHeight="1" x14ac:dyDescent="0.3">
      <c r="A248" s="35"/>
      <c r="B248" s="35"/>
      <c r="C248" s="35"/>
      <c r="D248" s="35"/>
      <c r="E248" s="31"/>
      <c r="F248" s="39"/>
      <c r="G248" s="39"/>
      <c r="H248" s="39"/>
      <c r="I248" s="39"/>
      <c r="J248" s="36"/>
    </row>
    <row r="249" spans="1:10" ht="15" customHeight="1" x14ac:dyDescent="0.3">
      <c r="A249" s="35"/>
      <c r="B249" s="35"/>
      <c r="C249" s="35"/>
      <c r="D249" s="35"/>
      <c r="E249" s="31"/>
      <c r="F249" s="39"/>
      <c r="G249" s="39"/>
      <c r="H249" s="39"/>
      <c r="I249" s="39"/>
      <c r="J249" s="36"/>
    </row>
    <row r="250" spans="1:10" ht="15" customHeight="1" x14ac:dyDescent="0.3">
      <c r="A250" s="35"/>
      <c r="B250" s="35"/>
      <c r="C250" s="35"/>
      <c r="D250" s="35"/>
      <c r="E250" s="31"/>
      <c r="F250" s="39"/>
      <c r="G250" s="39"/>
      <c r="H250" s="39"/>
      <c r="I250" s="39"/>
      <c r="J250" s="36"/>
    </row>
    <row r="251" spans="1:10" ht="15" customHeight="1" x14ac:dyDescent="0.3">
      <c r="A251" s="35"/>
      <c r="B251" s="35"/>
      <c r="C251" s="35"/>
      <c r="D251" s="35"/>
      <c r="E251" s="31"/>
      <c r="F251" s="39"/>
      <c r="G251" s="39"/>
      <c r="H251" s="39"/>
      <c r="I251" s="39"/>
      <c r="J251" s="36"/>
    </row>
    <row r="252" spans="1:10" ht="15" customHeight="1" x14ac:dyDescent="0.3">
      <c r="A252" s="35"/>
      <c r="B252" s="35"/>
      <c r="C252" s="35"/>
      <c r="D252" s="35"/>
      <c r="E252" s="31"/>
      <c r="F252" s="39"/>
      <c r="G252" s="39"/>
      <c r="H252" s="39"/>
      <c r="I252" s="39"/>
      <c r="J252" s="36"/>
    </row>
    <row r="253" spans="1:10" ht="15" customHeight="1" x14ac:dyDescent="0.3">
      <c r="A253" s="35"/>
      <c r="B253" s="35"/>
      <c r="C253" s="35"/>
      <c r="D253" s="35"/>
      <c r="E253" s="31"/>
      <c r="F253" s="39"/>
      <c r="G253" s="39"/>
      <c r="H253" s="39"/>
      <c r="I253" s="39"/>
      <c r="J253" s="36"/>
    </row>
    <row r="254" spans="1:10" ht="15" customHeight="1" x14ac:dyDescent="0.3">
      <c r="A254" s="35"/>
      <c r="B254" s="35"/>
      <c r="C254" s="35"/>
      <c r="D254" s="35"/>
      <c r="E254" s="31"/>
      <c r="F254" s="39"/>
      <c r="G254" s="39"/>
      <c r="H254" s="39"/>
      <c r="I254" s="39"/>
      <c r="J254" s="36"/>
    </row>
    <row r="255" spans="1:10" ht="15" customHeight="1" x14ac:dyDescent="0.3">
      <c r="A255" s="35"/>
      <c r="B255" s="35"/>
      <c r="C255" s="35"/>
      <c r="D255" s="35"/>
      <c r="E255" s="31"/>
      <c r="F255" s="39"/>
      <c r="G255" s="39"/>
      <c r="H255" s="39"/>
      <c r="I255" s="39"/>
      <c r="J255" s="36"/>
    </row>
    <row r="256" spans="1:10" ht="15" customHeight="1" x14ac:dyDescent="0.3">
      <c r="A256" s="35"/>
      <c r="B256" s="35"/>
      <c r="C256" s="35"/>
      <c r="D256" s="35"/>
      <c r="E256" s="31"/>
      <c r="F256" s="39"/>
      <c r="G256" s="39"/>
      <c r="H256" s="39"/>
      <c r="I256" s="39"/>
      <c r="J256" s="36"/>
    </row>
    <row r="257" spans="1:10" ht="15" customHeight="1" x14ac:dyDescent="0.3">
      <c r="A257" s="35"/>
      <c r="B257" s="35"/>
      <c r="C257" s="35"/>
      <c r="D257" s="35"/>
      <c r="E257" s="31"/>
      <c r="F257" s="39"/>
      <c r="G257" s="39"/>
      <c r="H257" s="39"/>
      <c r="I257" s="39"/>
      <c r="J257" s="36"/>
    </row>
    <row r="258" spans="1:10" ht="15" customHeight="1" x14ac:dyDescent="0.3">
      <c r="A258" s="35"/>
      <c r="B258" s="35"/>
      <c r="C258" s="35"/>
      <c r="D258" s="35"/>
      <c r="E258" s="31"/>
      <c r="F258" s="39"/>
      <c r="G258" s="39"/>
      <c r="H258" s="39"/>
      <c r="I258" s="39"/>
      <c r="J258" s="36"/>
    </row>
    <row r="259" spans="1:10" ht="15" customHeight="1" x14ac:dyDescent="0.3">
      <c r="A259" s="35"/>
      <c r="B259" s="35"/>
      <c r="C259" s="35"/>
      <c r="D259" s="35"/>
      <c r="E259" s="31"/>
      <c r="F259" s="39"/>
      <c r="G259" s="39"/>
      <c r="H259" s="39"/>
      <c r="I259" s="39"/>
      <c r="J259" s="36"/>
    </row>
    <row r="260" spans="1:10" ht="15" customHeight="1" x14ac:dyDescent="0.3">
      <c r="A260" s="35"/>
      <c r="B260" s="35"/>
      <c r="C260" s="35"/>
      <c r="D260" s="35"/>
      <c r="E260" s="31"/>
      <c r="F260" s="39"/>
      <c r="G260" s="39"/>
      <c r="H260" s="39"/>
      <c r="I260" s="39"/>
      <c r="J260" s="36"/>
    </row>
    <row r="261" spans="1:10" ht="15" customHeight="1" x14ac:dyDescent="0.3">
      <c r="A261" s="35"/>
      <c r="B261" s="35"/>
      <c r="C261" s="35"/>
      <c r="D261" s="35"/>
      <c r="E261" s="31"/>
      <c r="F261" s="39"/>
      <c r="G261" s="39"/>
      <c r="H261" s="39"/>
      <c r="I261" s="39"/>
      <c r="J261" s="36"/>
    </row>
    <row r="262" spans="1:10" ht="15" customHeight="1" x14ac:dyDescent="0.3">
      <c r="A262" s="35"/>
      <c r="B262" s="35"/>
      <c r="C262" s="35"/>
      <c r="D262" s="35"/>
      <c r="E262" s="31"/>
      <c r="F262" s="39"/>
      <c r="G262" s="39"/>
      <c r="H262" s="39"/>
      <c r="I262" s="39"/>
      <c r="J262" s="36"/>
    </row>
    <row r="263" spans="1:10" ht="15" customHeight="1" x14ac:dyDescent="0.3">
      <c r="A263" s="35"/>
      <c r="B263" s="35"/>
      <c r="C263" s="35"/>
      <c r="D263" s="35"/>
      <c r="E263" s="31"/>
      <c r="F263" s="39"/>
      <c r="G263" s="39"/>
      <c r="H263" s="39"/>
      <c r="I263" s="39"/>
      <c r="J263" s="36"/>
    </row>
    <row r="264" spans="1:10" ht="15" customHeight="1" x14ac:dyDescent="0.3">
      <c r="A264" s="35"/>
      <c r="B264" s="35"/>
      <c r="C264" s="35"/>
      <c r="D264" s="35"/>
      <c r="E264" s="31"/>
      <c r="F264" s="39"/>
      <c r="G264" s="39"/>
      <c r="H264" s="39"/>
      <c r="I264" s="39"/>
      <c r="J264" s="36"/>
    </row>
    <row r="265" spans="1:10" ht="15" customHeight="1" x14ac:dyDescent="0.3">
      <c r="A265" s="35"/>
      <c r="B265" s="35"/>
      <c r="C265" s="35"/>
      <c r="D265" s="35"/>
      <c r="E265" s="31"/>
      <c r="F265" s="39"/>
      <c r="G265" s="39"/>
      <c r="H265" s="39"/>
      <c r="I265" s="39"/>
      <c r="J265" s="36"/>
    </row>
    <row r="266" spans="1:10" ht="15" customHeight="1" x14ac:dyDescent="0.3">
      <c r="A266" s="35"/>
      <c r="B266" s="35"/>
      <c r="C266" s="35"/>
      <c r="D266" s="35"/>
      <c r="E266" s="31"/>
      <c r="F266" s="39"/>
      <c r="G266" s="39"/>
      <c r="H266" s="39"/>
      <c r="I266" s="39"/>
      <c r="J266" s="36"/>
    </row>
    <row r="267" spans="1:10" ht="15" customHeight="1" x14ac:dyDescent="0.3">
      <c r="A267" s="35"/>
      <c r="B267" s="35"/>
      <c r="C267" s="35"/>
      <c r="D267" s="35"/>
      <c r="E267" s="31"/>
      <c r="F267" s="39"/>
      <c r="G267" s="39"/>
      <c r="H267" s="39"/>
      <c r="I267" s="39"/>
      <c r="J267" s="36"/>
    </row>
    <row r="268" spans="1:10" ht="15" customHeight="1" x14ac:dyDescent="0.3">
      <c r="A268" s="35"/>
      <c r="B268" s="35"/>
      <c r="C268" s="35"/>
      <c r="D268" s="35"/>
      <c r="E268" s="31"/>
      <c r="F268" s="39"/>
      <c r="G268" s="39"/>
      <c r="H268" s="39"/>
      <c r="I268" s="39"/>
      <c r="J268" s="36"/>
    </row>
    <row r="269" spans="1:10" ht="15" customHeight="1" x14ac:dyDescent="0.3">
      <c r="A269" s="35"/>
      <c r="B269" s="35"/>
      <c r="C269" s="35"/>
      <c r="D269" s="35"/>
      <c r="E269" s="31"/>
      <c r="F269" s="39"/>
      <c r="G269" s="39"/>
      <c r="H269" s="39"/>
      <c r="I269" s="39"/>
      <c r="J269" s="36"/>
    </row>
    <row r="270" spans="1:10" ht="15" customHeight="1" x14ac:dyDescent="0.3">
      <c r="A270" s="35"/>
      <c r="B270" s="35"/>
      <c r="C270" s="35"/>
      <c r="D270" s="35"/>
      <c r="E270" s="31"/>
      <c r="F270" s="39"/>
      <c r="G270" s="39"/>
      <c r="H270" s="39"/>
      <c r="I270" s="39"/>
      <c r="J270" s="36"/>
    </row>
    <row r="271" spans="1:10" ht="15" customHeight="1" x14ac:dyDescent="0.3">
      <c r="A271" s="35"/>
      <c r="B271" s="35"/>
      <c r="C271" s="35"/>
      <c r="D271" s="35"/>
      <c r="E271" s="31"/>
      <c r="F271" s="39"/>
      <c r="G271" s="39"/>
      <c r="H271" s="39"/>
      <c r="I271" s="39"/>
      <c r="J271" s="36"/>
    </row>
    <row r="272" spans="1:10" ht="15" customHeight="1" x14ac:dyDescent="0.3">
      <c r="A272" s="35"/>
      <c r="B272" s="35"/>
      <c r="C272" s="35"/>
      <c r="D272" s="35"/>
      <c r="E272" s="31"/>
      <c r="F272" s="39"/>
      <c r="G272" s="39"/>
      <c r="H272" s="39"/>
      <c r="I272" s="39"/>
      <c r="J272" s="36"/>
    </row>
    <row r="273" spans="1:10" ht="15" customHeight="1" x14ac:dyDescent="0.3">
      <c r="A273" s="35"/>
      <c r="B273" s="35"/>
      <c r="C273" s="35"/>
      <c r="D273" s="35"/>
      <c r="E273" s="31"/>
      <c r="F273" s="39"/>
      <c r="G273" s="39"/>
      <c r="H273" s="39"/>
      <c r="I273" s="39"/>
      <c r="J273" s="36"/>
    </row>
    <row r="274" spans="1:10" ht="15" customHeight="1" x14ac:dyDescent="0.3">
      <c r="A274" s="35"/>
      <c r="B274" s="35"/>
      <c r="C274" s="35"/>
      <c r="D274" s="35"/>
      <c r="E274" s="31"/>
      <c r="F274" s="39"/>
      <c r="G274" s="39"/>
      <c r="H274" s="39"/>
      <c r="I274" s="39"/>
      <c r="J274" s="36"/>
    </row>
    <row r="275" spans="1:10" ht="15" customHeight="1" x14ac:dyDescent="0.3">
      <c r="A275" s="35"/>
      <c r="B275" s="35"/>
      <c r="C275" s="35"/>
      <c r="D275" s="35"/>
      <c r="E275" s="31"/>
      <c r="F275" s="39"/>
      <c r="G275" s="39"/>
      <c r="H275" s="39"/>
      <c r="I275" s="39"/>
      <c r="J275" s="36"/>
    </row>
    <row r="276" spans="1:10" ht="15" customHeight="1" x14ac:dyDescent="0.3">
      <c r="A276" s="35"/>
      <c r="B276" s="35"/>
      <c r="C276" s="35"/>
      <c r="D276" s="35"/>
      <c r="E276" s="31"/>
      <c r="F276" s="39"/>
      <c r="G276" s="39"/>
      <c r="H276" s="39"/>
      <c r="I276" s="39"/>
      <c r="J276" s="36"/>
    </row>
    <row r="277" spans="1:10" ht="15" customHeight="1" x14ac:dyDescent="0.3">
      <c r="A277" s="35"/>
      <c r="B277" s="35"/>
      <c r="C277" s="35"/>
      <c r="D277" s="35"/>
      <c r="E277" s="31"/>
      <c r="F277" s="39"/>
      <c r="G277" s="39"/>
      <c r="H277" s="39"/>
      <c r="I277" s="39"/>
      <c r="J277" s="36"/>
    </row>
    <row r="278" spans="1:10" ht="15" customHeight="1" x14ac:dyDescent="0.3">
      <c r="A278" s="35"/>
      <c r="B278" s="35"/>
      <c r="C278" s="35"/>
      <c r="D278" s="35"/>
      <c r="E278" s="31"/>
      <c r="F278" s="39"/>
      <c r="G278" s="39"/>
      <c r="H278" s="39"/>
      <c r="I278" s="39"/>
      <c r="J278" s="36"/>
    </row>
    <row r="279" spans="1:10" ht="15" customHeight="1" x14ac:dyDescent="0.3">
      <c r="A279" s="35"/>
      <c r="B279" s="35"/>
      <c r="C279" s="35"/>
      <c r="D279" s="35"/>
      <c r="E279" s="31"/>
      <c r="F279" s="39"/>
      <c r="G279" s="39"/>
      <c r="H279" s="39"/>
      <c r="I279" s="39"/>
      <c r="J279" s="36"/>
    </row>
    <row r="280" spans="1:10" ht="15" customHeight="1" x14ac:dyDescent="0.3">
      <c r="A280" s="35"/>
      <c r="B280" s="35"/>
      <c r="C280" s="35"/>
      <c r="D280" s="35"/>
      <c r="E280" s="31"/>
      <c r="F280" s="39"/>
      <c r="G280" s="39"/>
      <c r="H280" s="39"/>
      <c r="I280" s="39"/>
      <c r="J280" s="36"/>
    </row>
    <row r="281" spans="1:10" ht="15" customHeight="1" x14ac:dyDescent="0.3">
      <c r="A281" s="35"/>
      <c r="B281" s="35"/>
      <c r="C281" s="35"/>
      <c r="D281" s="35"/>
      <c r="E281" s="31"/>
      <c r="F281" s="39"/>
      <c r="G281" s="39"/>
      <c r="H281" s="39"/>
      <c r="I281" s="39"/>
      <c r="J281" s="36"/>
    </row>
    <row r="282" spans="1:10" ht="15" customHeight="1" x14ac:dyDescent="0.3">
      <c r="A282" s="35"/>
      <c r="B282" s="35"/>
      <c r="C282" s="35"/>
      <c r="D282" s="35"/>
      <c r="E282" s="31"/>
      <c r="F282" s="39"/>
      <c r="G282" s="39"/>
      <c r="H282" s="39"/>
      <c r="I282" s="39"/>
      <c r="J282" s="36"/>
    </row>
    <row r="283" spans="1:10" ht="15" customHeight="1" x14ac:dyDescent="0.3">
      <c r="A283" s="35"/>
      <c r="B283" s="35"/>
      <c r="C283" s="35"/>
      <c r="D283" s="35"/>
      <c r="E283" s="31"/>
      <c r="F283" s="39"/>
      <c r="G283" s="39"/>
      <c r="H283" s="39"/>
      <c r="I283" s="39"/>
      <c r="J283" s="36"/>
    </row>
    <row r="284" spans="1:10" ht="15" customHeight="1" x14ac:dyDescent="0.3">
      <c r="A284" s="35"/>
      <c r="B284" s="35"/>
      <c r="C284" s="35"/>
      <c r="D284" s="35"/>
      <c r="E284" s="31"/>
      <c r="F284" s="39"/>
      <c r="G284" s="39"/>
      <c r="H284" s="39"/>
      <c r="I284" s="39"/>
      <c r="J284" s="36"/>
    </row>
    <row r="285" spans="1:10" ht="15" customHeight="1" x14ac:dyDescent="0.3">
      <c r="A285" s="35"/>
      <c r="B285" s="35"/>
      <c r="C285" s="35"/>
      <c r="D285" s="35"/>
      <c r="E285" s="31"/>
      <c r="F285" s="39"/>
      <c r="G285" s="39"/>
      <c r="H285" s="39"/>
      <c r="I285" s="39"/>
      <c r="J285" s="36"/>
    </row>
    <row r="286" spans="1:10" ht="15" customHeight="1" x14ac:dyDescent="0.3">
      <c r="A286" s="35"/>
      <c r="B286" s="35"/>
      <c r="C286" s="35"/>
      <c r="D286" s="35"/>
      <c r="E286" s="31"/>
      <c r="F286" s="39"/>
      <c r="G286" s="39"/>
      <c r="H286" s="39"/>
      <c r="I286" s="39"/>
      <c r="J286" s="36"/>
    </row>
    <row r="287" spans="1:10" ht="15" customHeight="1" x14ac:dyDescent="0.3">
      <c r="A287" s="35"/>
      <c r="B287" s="35"/>
      <c r="C287" s="35"/>
      <c r="D287" s="35"/>
      <c r="E287" s="31"/>
      <c r="F287" s="39"/>
      <c r="G287" s="39"/>
      <c r="H287" s="39"/>
      <c r="I287" s="39"/>
      <c r="J287" s="36"/>
    </row>
    <row r="288" spans="1:10" ht="15" customHeight="1" x14ac:dyDescent="0.3">
      <c r="A288" s="35"/>
      <c r="B288" s="35"/>
      <c r="C288" s="35"/>
      <c r="D288" s="35"/>
      <c r="E288" s="31"/>
      <c r="F288" s="39"/>
      <c r="G288" s="39"/>
      <c r="H288" s="39"/>
      <c r="I288" s="39"/>
      <c r="J288" s="36"/>
    </row>
    <row r="289" spans="1:10" ht="15" customHeight="1" x14ac:dyDescent="0.3">
      <c r="A289" s="35"/>
      <c r="B289" s="35"/>
      <c r="C289" s="35"/>
      <c r="D289" s="35"/>
      <c r="E289" s="31"/>
      <c r="F289" s="39"/>
      <c r="G289" s="39"/>
      <c r="H289" s="39"/>
      <c r="I289" s="39"/>
      <c r="J289" s="36"/>
    </row>
    <row r="290" spans="1:10" ht="15" customHeight="1" x14ac:dyDescent="0.3">
      <c r="A290" s="35"/>
      <c r="B290" s="35"/>
      <c r="C290" s="35"/>
      <c r="D290" s="35"/>
      <c r="E290" s="31"/>
      <c r="F290" s="39"/>
      <c r="G290" s="39"/>
      <c r="H290" s="39"/>
      <c r="I290" s="39"/>
      <c r="J290" s="36"/>
    </row>
    <row r="291" spans="1:10" ht="15" customHeight="1" x14ac:dyDescent="0.3">
      <c r="A291" s="35"/>
      <c r="B291" s="35"/>
      <c r="C291" s="35"/>
      <c r="D291" s="35"/>
      <c r="E291" s="31"/>
      <c r="F291" s="39"/>
      <c r="G291" s="39"/>
      <c r="H291" s="39"/>
      <c r="I291" s="39"/>
      <c r="J291" s="36"/>
    </row>
    <row r="292" spans="1:10" ht="15" customHeight="1" x14ac:dyDescent="0.3">
      <c r="A292" s="35"/>
      <c r="B292" s="35"/>
      <c r="C292" s="35"/>
      <c r="D292" s="35"/>
      <c r="E292" s="31"/>
      <c r="F292" s="39"/>
      <c r="G292" s="39"/>
      <c r="H292" s="39"/>
      <c r="I292" s="39"/>
      <c r="J292" s="36"/>
    </row>
    <row r="293" spans="1:10" ht="15" customHeight="1" x14ac:dyDescent="0.3">
      <c r="A293" s="35"/>
      <c r="B293" s="35"/>
      <c r="C293" s="35"/>
      <c r="D293" s="35"/>
      <c r="E293" s="31"/>
      <c r="F293" s="39"/>
      <c r="G293" s="39"/>
      <c r="H293" s="39"/>
      <c r="I293" s="39"/>
      <c r="J293" s="36"/>
    </row>
    <row r="294" spans="1:10" ht="15" customHeight="1" x14ac:dyDescent="0.3">
      <c r="A294" s="35"/>
      <c r="B294" s="35"/>
      <c r="C294" s="35"/>
      <c r="D294" s="35"/>
      <c r="E294" s="31"/>
      <c r="F294" s="39"/>
      <c r="G294" s="39"/>
      <c r="H294" s="39"/>
      <c r="I294" s="39"/>
      <c r="J294" s="36"/>
    </row>
    <row r="295" spans="1:10" ht="15" customHeight="1" x14ac:dyDescent="0.3">
      <c r="A295" s="35"/>
      <c r="B295" s="35"/>
      <c r="C295" s="35"/>
      <c r="D295" s="35"/>
      <c r="E295" s="31"/>
      <c r="F295" s="39"/>
      <c r="G295" s="39"/>
      <c r="H295" s="39"/>
      <c r="I295" s="39"/>
      <c r="J295" s="36"/>
    </row>
    <row r="296" spans="1:10" ht="15" customHeight="1" x14ac:dyDescent="0.3">
      <c r="A296" s="35"/>
      <c r="B296" s="35"/>
      <c r="C296" s="35"/>
      <c r="D296" s="35"/>
      <c r="E296" s="31"/>
      <c r="F296" s="39"/>
      <c r="G296" s="39"/>
      <c r="H296" s="39"/>
      <c r="I296" s="39"/>
      <c r="J296" s="36"/>
    </row>
    <row r="297" spans="1:10" ht="15" customHeight="1" x14ac:dyDescent="0.3">
      <c r="A297" s="35"/>
      <c r="B297" s="35"/>
      <c r="C297" s="35"/>
      <c r="D297" s="35"/>
      <c r="E297" s="31"/>
      <c r="F297" s="39"/>
      <c r="G297" s="39"/>
      <c r="H297" s="39"/>
      <c r="I297" s="39"/>
      <c r="J297" s="36"/>
    </row>
    <row r="298" spans="1:10" ht="15" customHeight="1" x14ac:dyDescent="0.3">
      <c r="A298" s="35"/>
      <c r="B298" s="35"/>
      <c r="C298" s="35"/>
      <c r="D298" s="35"/>
      <c r="E298" s="31"/>
      <c r="F298" s="39"/>
      <c r="G298" s="39"/>
      <c r="H298" s="39"/>
      <c r="I298" s="39"/>
      <c r="J298" s="36"/>
    </row>
    <row r="299" spans="1:10" ht="15" customHeight="1" x14ac:dyDescent="0.3">
      <c r="A299" s="35"/>
      <c r="B299" s="35"/>
      <c r="C299" s="35"/>
      <c r="D299" s="35"/>
      <c r="E299" s="31"/>
      <c r="F299" s="39"/>
      <c r="G299" s="39"/>
      <c r="H299" s="39"/>
      <c r="I299" s="39"/>
      <c r="J299" s="36"/>
    </row>
    <row r="300" spans="1:10" ht="15" customHeight="1" x14ac:dyDescent="0.3">
      <c r="A300" s="35"/>
      <c r="B300" s="35"/>
      <c r="C300" s="35"/>
      <c r="D300" s="35"/>
      <c r="E300" s="31"/>
      <c r="F300" s="39"/>
      <c r="G300" s="39"/>
      <c r="H300" s="39"/>
      <c r="I300" s="39"/>
      <c r="J300" s="36"/>
    </row>
    <row r="301" spans="1:10" ht="15" customHeight="1" x14ac:dyDescent="0.3">
      <c r="A301" s="35"/>
      <c r="B301" s="35"/>
      <c r="C301" s="35"/>
      <c r="D301" s="35"/>
      <c r="E301" s="31"/>
      <c r="F301" s="39"/>
      <c r="G301" s="39"/>
      <c r="H301" s="39"/>
      <c r="I301" s="39"/>
      <c r="J301" s="36"/>
    </row>
    <row r="302" spans="1:10" ht="15" customHeight="1" x14ac:dyDescent="0.3">
      <c r="A302" s="35"/>
      <c r="B302" s="35"/>
      <c r="C302" s="35"/>
      <c r="D302" s="35"/>
      <c r="E302" s="31"/>
      <c r="F302" s="39"/>
      <c r="G302" s="39"/>
      <c r="H302" s="39"/>
      <c r="I302" s="39"/>
      <c r="J302" s="36"/>
    </row>
    <row r="303" spans="1:10" ht="15" customHeight="1" x14ac:dyDescent="0.3">
      <c r="A303" s="35"/>
      <c r="B303" s="35"/>
      <c r="C303" s="35"/>
      <c r="D303" s="35"/>
      <c r="E303" s="31"/>
      <c r="F303" s="39"/>
      <c r="G303" s="39"/>
      <c r="H303" s="39"/>
      <c r="I303" s="39"/>
      <c r="J303" s="36"/>
    </row>
    <row r="304" spans="1:10" ht="15" customHeight="1" x14ac:dyDescent="0.3">
      <c r="A304" s="35"/>
      <c r="B304" s="35"/>
      <c r="C304" s="35"/>
      <c r="D304" s="35"/>
      <c r="E304" s="31"/>
      <c r="F304" s="39"/>
      <c r="G304" s="39"/>
      <c r="H304" s="39"/>
      <c r="I304" s="39"/>
      <c r="J304" s="36"/>
    </row>
    <row r="305" spans="1:10" ht="15" customHeight="1" x14ac:dyDescent="0.3">
      <c r="A305" s="35"/>
      <c r="B305" s="35"/>
      <c r="C305" s="35"/>
      <c r="D305" s="35"/>
      <c r="E305" s="31"/>
      <c r="F305" s="39"/>
      <c r="G305" s="39"/>
      <c r="H305" s="39"/>
      <c r="I305" s="39"/>
      <c r="J305" s="36"/>
    </row>
    <row r="306" spans="1:10" ht="15" customHeight="1" x14ac:dyDescent="0.3">
      <c r="A306" s="35"/>
      <c r="B306" s="35"/>
      <c r="C306" s="35"/>
      <c r="D306" s="35"/>
      <c r="E306" s="31"/>
      <c r="F306" s="39"/>
      <c r="G306" s="39"/>
      <c r="H306" s="39"/>
      <c r="I306" s="39"/>
      <c r="J306" s="36"/>
    </row>
    <row r="307" spans="1:10" ht="15" customHeight="1" x14ac:dyDescent="0.3">
      <c r="A307" s="35"/>
      <c r="B307" s="35"/>
      <c r="C307" s="35"/>
      <c r="D307" s="35"/>
      <c r="E307" s="31"/>
      <c r="F307" s="39"/>
      <c r="G307" s="39"/>
      <c r="H307" s="39"/>
      <c r="I307" s="39"/>
      <c r="J307" s="36"/>
    </row>
    <row r="308" spans="1:10" ht="15" customHeight="1" x14ac:dyDescent="0.3">
      <c r="A308" s="35"/>
      <c r="B308" s="35"/>
      <c r="C308" s="35"/>
      <c r="D308" s="35"/>
      <c r="E308" s="31"/>
      <c r="F308" s="39"/>
      <c r="G308" s="39"/>
      <c r="H308" s="39"/>
      <c r="I308" s="39"/>
      <c r="J308" s="36"/>
    </row>
    <row r="309" spans="1:10" ht="15" customHeight="1" x14ac:dyDescent="0.3">
      <c r="A309" s="35"/>
      <c r="B309" s="35"/>
      <c r="C309" s="35"/>
      <c r="D309" s="35"/>
      <c r="E309" s="31"/>
      <c r="F309" s="39"/>
      <c r="G309" s="39"/>
      <c r="H309" s="39"/>
      <c r="I309" s="39"/>
      <c r="J309" s="36"/>
    </row>
    <row r="310" spans="1:10" ht="15" customHeight="1" x14ac:dyDescent="0.3">
      <c r="A310" s="35"/>
      <c r="B310" s="35"/>
      <c r="C310" s="35"/>
      <c r="D310" s="35"/>
      <c r="E310" s="31"/>
      <c r="F310" s="39"/>
      <c r="G310" s="39"/>
      <c r="H310" s="39"/>
      <c r="I310" s="39"/>
      <c r="J310" s="36"/>
    </row>
    <row r="311" spans="1:10" ht="15" customHeight="1" x14ac:dyDescent="0.3">
      <c r="A311" s="35"/>
      <c r="B311" s="35"/>
      <c r="C311" s="35"/>
      <c r="D311" s="35"/>
      <c r="E311" s="31"/>
      <c r="F311" s="39"/>
      <c r="G311" s="39"/>
      <c r="H311" s="39"/>
      <c r="I311" s="39"/>
      <c r="J311" s="36"/>
    </row>
    <row r="312" spans="1:10" ht="15" customHeight="1" x14ac:dyDescent="0.3">
      <c r="A312" s="35"/>
      <c r="B312" s="35"/>
      <c r="C312" s="35"/>
      <c r="D312" s="35"/>
      <c r="E312" s="31"/>
      <c r="F312" s="39"/>
      <c r="G312" s="39"/>
      <c r="H312" s="39"/>
      <c r="I312" s="39"/>
      <c r="J312" s="36"/>
    </row>
    <row r="313" spans="1:10" ht="15" customHeight="1" x14ac:dyDescent="0.3">
      <c r="A313" s="35"/>
      <c r="B313" s="35"/>
      <c r="C313" s="35"/>
      <c r="D313" s="35"/>
      <c r="E313" s="31"/>
      <c r="F313" s="39"/>
      <c r="G313" s="39"/>
      <c r="H313" s="39"/>
      <c r="I313" s="39"/>
      <c r="J313" s="36"/>
    </row>
    <row r="314" spans="1:10" ht="15" customHeight="1" x14ac:dyDescent="0.3">
      <c r="A314" s="35"/>
      <c r="B314" s="35"/>
      <c r="C314" s="35"/>
      <c r="D314" s="35"/>
      <c r="E314" s="31"/>
      <c r="F314" s="39"/>
      <c r="G314" s="39"/>
      <c r="H314" s="39"/>
      <c r="I314" s="39"/>
      <c r="J314" s="36"/>
    </row>
    <row r="315" spans="1:10" ht="15" customHeight="1" x14ac:dyDescent="0.3">
      <c r="A315" s="35"/>
      <c r="B315" s="35"/>
      <c r="C315" s="35"/>
      <c r="D315" s="35"/>
      <c r="E315" s="35"/>
      <c r="F315" s="35"/>
      <c r="G315" s="36"/>
      <c r="H315" s="36"/>
      <c r="I315" s="36"/>
      <c r="J315" s="36"/>
    </row>
    <row r="316" spans="1:10" ht="15" customHeight="1" x14ac:dyDescent="0.3">
      <c r="A316" s="35"/>
      <c r="B316" s="35"/>
      <c r="C316" s="35"/>
      <c r="D316" s="35"/>
      <c r="E316" s="35"/>
      <c r="F316" s="35"/>
      <c r="G316" s="36"/>
      <c r="H316" s="36"/>
      <c r="I316" s="36"/>
      <c r="J316" s="36"/>
    </row>
    <row r="317" spans="1:10" ht="15" customHeight="1" x14ac:dyDescent="0.3">
      <c r="A317" s="35"/>
      <c r="B317" s="35"/>
      <c r="C317" s="35"/>
      <c r="D317" s="35"/>
      <c r="E317" s="35"/>
      <c r="F317" s="35"/>
      <c r="G317" s="36"/>
      <c r="H317" s="36"/>
      <c r="I317" s="36"/>
      <c r="J317" s="36"/>
    </row>
    <row r="318" spans="1:10" ht="15" customHeight="1" x14ac:dyDescent="0.3">
      <c r="A318" s="35"/>
      <c r="B318" s="35"/>
      <c r="C318" s="35"/>
      <c r="D318" s="35"/>
      <c r="E318" s="35"/>
      <c r="F318" s="35"/>
      <c r="G318" s="36"/>
      <c r="H318" s="36"/>
      <c r="I318" s="36"/>
      <c r="J318" s="36"/>
    </row>
    <row r="319" spans="1:10" ht="15" customHeight="1" x14ac:dyDescent="0.3">
      <c r="A319" s="35"/>
      <c r="B319" s="35"/>
      <c r="C319" s="35"/>
      <c r="D319" s="35"/>
      <c r="E319" s="35"/>
      <c r="F319" s="35"/>
      <c r="G319" s="36"/>
      <c r="H319" s="36"/>
      <c r="I319" s="36"/>
      <c r="J319" s="36"/>
    </row>
    <row r="320" spans="1:10" ht="15" customHeight="1" x14ac:dyDescent="0.3">
      <c r="A320" s="35"/>
      <c r="B320" s="35"/>
      <c r="C320" s="35"/>
      <c r="D320" s="35"/>
      <c r="E320" s="35"/>
      <c r="F320" s="35"/>
      <c r="G320" s="36"/>
      <c r="H320" s="36"/>
      <c r="I320" s="36"/>
      <c r="J320" s="36"/>
    </row>
    <row r="321" spans="1:10" ht="15" customHeight="1" x14ac:dyDescent="0.3">
      <c r="A321" s="35"/>
      <c r="B321" s="35"/>
      <c r="C321" s="35"/>
      <c r="D321" s="35"/>
      <c r="E321" s="35"/>
      <c r="F321" s="35"/>
      <c r="G321" s="36"/>
      <c r="H321" s="36"/>
      <c r="I321" s="36"/>
      <c r="J321" s="36"/>
    </row>
    <row r="322" spans="1:10" ht="15" customHeight="1" x14ac:dyDescent="0.3">
      <c r="A322" s="35"/>
      <c r="B322" s="35"/>
      <c r="C322" s="35"/>
      <c r="D322" s="35"/>
      <c r="E322" s="35"/>
      <c r="F322" s="35"/>
      <c r="G322" s="36"/>
      <c r="H322" s="36"/>
      <c r="I322" s="36"/>
      <c r="J322" s="36"/>
    </row>
    <row r="323" spans="1:10" ht="15" customHeight="1" x14ac:dyDescent="0.3">
      <c r="A323" s="35"/>
      <c r="B323" s="35"/>
      <c r="C323" s="35"/>
      <c r="D323" s="35"/>
      <c r="E323" s="35"/>
      <c r="F323" s="35"/>
      <c r="G323" s="36"/>
      <c r="H323" s="36"/>
      <c r="I323" s="36"/>
      <c r="J323" s="36"/>
    </row>
    <row r="324" spans="1:10" ht="15" customHeight="1" x14ac:dyDescent="0.3">
      <c r="A324" s="35"/>
      <c r="B324" s="35"/>
      <c r="C324" s="35"/>
      <c r="D324" s="35"/>
      <c r="E324" s="35"/>
      <c r="F324" s="35"/>
      <c r="G324" s="36"/>
      <c r="H324" s="36"/>
      <c r="I324" s="36"/>
      <c r="J324" s="36"/>
    </row>
    <row r="325" spans="1:10" ht="15" customHeight="1" x14ac:dyDescent="0.3">
      <c r="A325" s="35"/>
      <c r="B325" s="35"/>
      <c r="C325" s="35"/>
      <c r="D325" s="35"/>
      <c r="E325" s="35"/>
      <c r="F325" s="35"/>
      <c r="G325" s="36"/>
      <c r="H325" s="36"/>
      <c r="I325" s="36"/>
      <c r="J325" s="36"/>
    </row>
    <row r="326" spans="1:10" ht="15" customHeight="1" x14ac:dyDescent="0.3">
      <c r="A326" s="35"/>
      <c r="B326" s="35"/>
      <c r="C326" s="35"/>
      <c r="D326" s="35"/>
      <c r="E326" s="35"/>
      <c r="F326" s="35"/>
      <c r="G326" s="36"/>
      <c r="H326" s="36"/>
      <c r="I326" s="36"/>
      <c r="J326" s="36"/>
    </row>
    <row r="327" spans="1:10" ht="15" customHeight="1" x14ac:dyDescent="0.3">
      <c r="A327" s="35"/>
      <c r="B327" s="35"/>
      <c r="C327" s="35"/>
      <c r="D327" s="35"/>
      <c r="E327" s="35"/>
      <c r="F327" s="35"/>
      <c r="G327" s="36"/>
      <c r="H327" s="36"/>
      <c r="I327" s="36"/>
      <c r="J327" s="36"/>
    </row>
    <row r="328" spans="1:10" ht="15" customHeight="1" x14ac:dyDescent="0.3">
      <c r="A328" s="35"/>
      <c r="B328" s="35"/>
      <c r="C328" s="35"/>
      <c r="D328" s="35"/>
      <c r="E328" s="35"/>
      <c r="F328" s="35"/>
      <c r="G328" s="36"/>
      <c r="H328" s="36"/>
      <c r="I328" s="36"/>
      <c r="J328" s="36"/>
    </row>
    <row r="329" spans="1:10" ht="15" customHeight="1" x14ac:dyDescent="0.3">
      <c r="A329" s="35"/>
      <c r="B329" s="35"/>
      <c r="C329" s="35"/>
      <c r="D329" s="35"/>
      <c r="E329" s="35"/>
      <c r="F329" s="35"/>
      <c r="G329" s="36"/>
      <c r="H329" s="36"/>
      <c r="I329" s="36"/>
      <c r="J329" s="36"/>
    </row>
    <row r="330" spans="1:10" ht="15" customHeight="1" x14ac:dyDescent="0.3">
      <c r="A330" s="35"/>
      <c r="B330" s="35"/>
      <c r="C330" s="35"/>
      <c r="D330" s="35"/>
      <c r="E330" s="35"/>
      <c r="F330" s="35"/>
      <c r="G330" s="36"/>
      <c r="H330" s="36"/>
      <c r="I330" s="36"/>
      <c r="J330" s="36"/>
    </row>
    <row r="331" spans="1:10" ht="15" customHeight="1" x14ac:dyDescent="0.3">
      <c r="A331" s="35"/>
      <c r="B331" s="35"/>
      <c r="C331" s="35"/>
      <c r="D331" s="35"/>
      <c r="E331" s="35"/>
      <c r="F331" s="35"/>
      <c r="G331" s="36"/>
      <c r="H331" s="36"/>
      <c r="I331" s="36"/>
      <c r="J331" s="36"/>
    </row>
    <row r="332" spans="1:10" ht="15" customHeight="1" x14ac:dyDescent="0.3">
      <c r="A332" s="35"/>
      <c r="B332" s="35"/>
      <c r="C332" s="35"/>
      <c r="D332" s="35"/>
      <c r="E332" s="35"/>
      <c r="F332" s="35"/>
      <c r="G332" s="36"/>
      <c r="H332" s="36"/>
      <c r="I332" s="36"/>
      <c r="J332" s="36"/>
    </row>
    <row r="333" spans="1:10" ht="15" customHeight="1" x14ac:dyDescent="0.3">
      <c r="A333" s="35"/>
      <c r="B333" s="35"/>
      <c r="C333" s="35"/>
      <c r="D333" s="35"/>
      <c r="E333" s="35"/>
      <c r="F333" s="35"/>
      <c r="G333" s="36"/>
      <c r="H333" s="36"/>
      <c r="I333" s="36"/>
      <c r="J333" s="36"/>
    </row>
    <row r="334" spans="1:10" ht="15" customHeight="1" x14ac:dyDescent="0.3">
      <c r="A334" s="35"/>
      <c r="B334" s="35"/>
      <c r="C334" s="35"/>
      <c r="D334" s="35"/>
      <c r="E334" s="35"/>
      <c r="F334" s="35"/>
      <c r="G334" s="36"/>
      <c r="H334" s="36"/>
      <c r="I334" s="36"/>
      <c r="J334" s="36"/>
    </row>
    <row r="335" spans="1:10" ht="15" customHeight="1" x14ac:dyDescent="0.3">
      <c r="A335" s="35"/>
      <c r="B335" s="35"/>
      <c r="C335" s="35"/>
      <c r="D335" s="35"/>
      <c r="E335" s="35"/>
      <c r="F335" s="35"/>
      <c r="G335" s="36"/>
      <c r="H335" s="36"/>
      <c r="I335" s="36"/>
      <c r="J335" s="36"/>
    </row>
    <row r="336" spans="1:10" ht="15" customHeight="1" x14ac:dyDescent="0.3">
      <c r="A336" s="35"/>
      <c r="B336" s="35"/>
      <c r="C336" s="35"/>
      <c r="D336" s="35"/>
      <c r="E336" s="35"/>
      <c r="F336" s="35"/>
      <c r="G336" s="36"/>
      <c r="H336" s="36"/>
      <c r="I336" s="36"/>
      <c r="J336" s="36"/>
    </row>
    <row r="337" spans="1:10" ht="15" customHeight="1" x14ac:dyDescent="0.3">
      <c r="A337" s="35"/>
      <c r="B337" s="35"/>
      <c r="C337" s="35"/>
      <c r="D337" s="35"/>
      <c r="E337" s="35"/>
      <c r="F337" s="35"/>
      <c r="G337" s="36"/>
      <c r="H337" s="36"/>
      <c r="I337" s="36"/>
      <c r="J337" s="36"/>
    </row>
    <row r="338" spans="1:10" ht="15" customHeight="1" x14ac:dyDescent="0.3">
      <c r="A338" s="35"/>
      <c r="B338" s="35"/>
      <c r="C338" s="35"/>
      <c r="D338" s="35"/>
      <c r="E338" s="35"/>
      <c r="F338" s="35"/>
      <c r="G338" s="36"/>
      <c r="H338" s="36"/>
      <c r="I338" s="36"/>
      <c r="J338" s="36"/>
    </row>
    <row r="339" spans="1:10" ht="15" customHeight="1" x14ac:dyDescent="0.3">
      <c r="A339" s="35"/>
      <c r="B339" s="35"/>
      <c r="C339" s="35"/>
      <c r="D339" s="35"/>
      <c r="E339" s="35"/>
      <c r="F339" s="35"/>
      <c r="G339" s="36"/>
      <c r="H339" s="36"/>
      <c r="I339" s="36"/>
      <c r="J339" s="36"/>
    </row>
    <row r="340" spans="1:10" ht="15" customHeight="1" x14ac:dyDescent="0.3">
      <c r="A340" s="35"/>
      <c r="B340" s="35"/>
      <c r="C340" s="35"/>
      <c r="D340" s="35"/>
      <c r="E340" s="35"/>
      <c r="F340" s="35"/>
      <c r="G340" s="36"/>
      <c r="H340" s="36"/>
      <c r="I340" s="36"/>
      <c r="J340" s="36"/>
    </row>
    <row r="341" spans="1:10" ht="15" customHeight="1" x14ac:dyDescent="0.3">
      <c r="A341" s="35"/>
      <c r="B341" s="35"/>
      <c r="C341" s="35"/>
      <c r="D341" s="35"/>
      <c r="E341" s="35"/>
      <c r="F341" s="35"/>
      <c r="G341" s="36"/>
      <c r="H341" s="36"/>
      <c r="I341" s="36"/>
      <c r="J341" s="36"/>
    </row>
    <row r="342" spans="1:10" ht="15" customHeight="1" x14ac:dyDescent="0.3">
      <c r="A342" s="35"/>
      <c r="B342" s="35"/>
      <c r="C342" s="35"/>
      <c r="D342" s="35"/>
      <c r="E342" s="35"/>
      <c r="F342" s="35"/>
      <c r="G342" s="36"/>
      <c r="H342" s="36"/>
      <c r="I342" s="36"/>
      <c r="J342" s="36"/>
    </row>
    <row r="343" spans="1:10" ht="15" customHeight="1" x14ac:dyDescent="0.3">
      <c r="A343" s="35"/>
      <c r="B343" s="35"/>
      <c r="C343" s="35"/>
      <c r="D343" s="35"/>
      <c r="E343" s="35"/>
      <c r="F343" s="35"/>
      <c r="G343" s="36"/>
      <c r="H343" s="36"/>
      <c r="I343" s="36"/>
      <c r="J343" s="36"/>
    </row>
    <row r="344" spans="1:10" ht="15" customHeight="1" x14ac:dyDescent="0.3">
      <c r="A344" s="35"/>
      <c r="B344" s="35"/>
      <c r="C344" s="35"/>
      <c r="D344" s="35"/>
      <c r="E344" s="35"/>
      <c r="F344" s="35"/>
      <c r="G344" s="36"/>
      <c r="H344" s="36"/>
      <c r="I344" s="36"/>
      <c r="J344" s="36"/>
    </row>
    <row r="345" spans="1:10" ht="15" customHeight="1" x14ac:dyDescent="0.3">
      <c r="A345" s="35"/>
      <c r="B345" s="35"/>
      <c r="C345" s="35"/>
      <c r="D345" s="35"/>
      <c r="E345" s="35"/>
      <c r="F345" s="35"/>
      <c r="G345" s="36"/>
      <c r="H345" s="36"/>
      <c r="I345" s="36"/>
      <c r="J345" s="36"/>
    </row>
    <row r="346" spans="1:10" ht="15" customHeight="1" x14ac:dyDescent="0.3">
      <c r="A346" s="35"/>
      <c r="B346" s="35"/>
      <c r="C346" s="35"/>
      <c r="D346" s="35"/>
      <c r="E346" s="35"/>
      <c r="F346" s="35"/>
      <c r="G346" s="36"/>
      <c r="H346" s="36"/>
      <c r="I346" s="36"/>
      <c r="J346" s="36"/>
    </row>
    <row r="347" spans="1:10" ht="15" customHeight="1" x14ac:dyDescent="0.3">
      <c r="A347" s="35"/>
      <c r="B347" s="35"/>
      <c r="C347" s="35"/>
      <c r="D347" s="35"/>
      <c r="E347" s="35"/>
      <c r="F347" s="35"/>
      <c r="G347" s="36"/>
      <c r="H347" s="36"/>
      <c r="I347" s="36"/>
      <c r="J347" s="36"/>
    </row>
    <row r="348" spans="1:10" ht="15" customHeight="1" x14ac:dyDescent="0.3">
      <c r="A348" s="35"/>
      <c r="B348" s="35"/>
      <c r="C348" s="35"/>
      <c r="D348" s="35"/>
      <c r="E348" s="35"/>
      <c r="F348" s="35"/>
      <c r="G348" s="36"/>
      <c r="H348" s="36"/>
      <c r="I348" s="36"/>
      <c r="J348" s="36"/>
    </row>
    <row r="349" spans="1:10" ht="15" customHeight="1" x14ac:dyDescent="0.3">
      <c r="A349" s="35"/>
      <c r="B349" s="35"/>
      <c r="C349" s="35"/>
      <c r="D349" s="35"/>
      <c r="E349" s="35"/>
      <c r="F349" s="35"/>
      <c r="G349" s="36"/>
      <c r="H349" s="36"/>
      <c r="I349" s="36"/>
      <c r="J349" s="36"/>
    </row>
    <row r="350" spans="1:10" ht="15" customHeight="1" x14ac:dyDescent="0.3">
      <c r="A350" s="35"/>
      <c r="B350" s="35"/>
      <c r="C350" s="35"/>
      <c r="D350" s="35"/>
      <c r="E350" s="35"/>
      <c r="F350" s="35"/>
      <c r="G350" s="36"/>
      <c r="H350" s="36"/>
      <c r="I350" s="36"/>
      <c r="J350" s="36"/>
    </row>
    <row r="351" spans="1:10" ht="15" customHeight="1" x14ac:dyDescent="0.3">
      <c r="A351" s="35"/>
      <c r="B351" s="35"/>
      <c r="C351" s="35"/>
      <c r="D351" s="35"/>
      <c r="E351" s="35"/>
      <c r="F351" s="35"/>
      <c r="G351" s="36"/>
      <c r="H351" s="36"/>
      <c r="I351" s="36"/>
      <c r="J351" s="36"/>
    </row>
    <row r="352" spans="1:10" ht="15" customHeight="1" x14ac:dyDescent="0.3">
      <c r="A352" s="35"/>
      <c r="B352" s="35"/>
      <c r="C352" s="35"/>
      <c r="D352" s="35"/>
      <c r="E352" s="35"/>
      <c r="F352" s="35"/>
      <c r="G352" s="36"/>
      <c r="H352" s="36"/>
      <c r="I352" s="36"/>
      <c r="J352" s="36"/>
    </row>
    <row r="353" spans="1:10" ht="15" customHeight="1" x14ac:dyDescent="0.3">
      <c r="A353" s="35"/>
      <c r="B353" s="35"/>
      <c r="C353" s="35"/>
      <c r="D353" s="35"/>
      <c r="E353" s="35"/>
      <c r="F353" s="35"/>
      <c r="G353" s="36"/>
      <c r="H353" s="36"/>
      <c r="I353" s="36"/>
      <c r="J353" s="36"/>
    </row>
    <row r="354" spans="1:10" ht="15" customHeight="1" x14ac:dyDescent="0.3">
      <c r="A354" s="35"/>
      <c r="B354" s="35"/>
      <c r="C354" s="35"/>
      <c r="D354" s="35"/>
      <c r="E354" s="35"/>
      <c r="F354" s="35"/>
      <c r="G354" s="36"/>
      <c r="H354" s="36"/>
      <c r="I354" s="36"/>
      <c r="J354" s="36"/>
    </row>
    <row r="355" spans="1:10" ht="15" customHeight="1" x14ac:dyDescent="0.3">
      <c r="A355" s="35"/>
      <c r="B355" s="35"/>
      <c r="C355" s="35"/>
      <c r="D355" s="35"/>
      <c r="E355" s="35"/>
      <c r="F355" s="35"/>
      <c r="G355" s="36"/>
      <c r="H355" s="36"/>
      <c r="I355" s="36"/>
      <c r="J355" s="36"/>
    </row>
    <row r="356" spans="1:10" ht="15" customHeight="1" x14ac:dyDescent="0.3">
      <c r="G356" s="36"/>
      <c r="H356" s="36"/>
      <c r="I356" s="36"/>
      <c r="J356" s="36"/>
    </row>
    <row r="357" spans="1:10" ht="15" customHeight="1" x14ac:dyDescent="0.3">
      <c r="G357" s="36"/>
      <c r="H357" s="36"/>
      <c r="I357" s="36"/>
      <c r="J357" s="36"/>
    </row>
    <row r="358" spans="1:10" ht="15" customHeight="1" x14ac:dyDescent="0.3">
      <c r="G358" s="36"/>
      <c r="H358" s="36"/>
      <c r="I358" s="36"/>
      <c r="J358" s="36"/>
    </row>
    <row r="359" spans="1:10" ht="15" customHeight="1" x14ac:dyDescent="0.3">
      <c r="G359" s="36"/>
      <c r="H359" s="36"/>
      <c r="I359" s="36"/>
      <c r="J359" s="36"/>
    </row>
    <row r="360" spans="1:10" ht="15" customHeight="1" x14ac:dyDescent="0.3">
      <c r="G360" s="36"/>
      <c r="H360" s="36"/>
      <c r="I360" s="36"/>
      <c r="J360" s="36"/>
    </row>
    <row r="361" spans="1:10" ht="15" customHeight="1" x14ac:dyDescent="0.3">
      <c r="G361" s="36"/>
      <c r="H361" s="36"/>
      <c r="I361" s="36"/>
      <c r="J361" s="36"/>
    </row>
  </sheetData>
  <mergeCells count="30">
    <mergeCell ref="A35:C35"/>
    <mergeCell ref="A36:C36"/>
    <mergeCell ref="A30:C30"/>
    <mergeCell ref="A31:C31"/>
    <mergeCell ref="A32:C32"/>
    <mergeCell ref="A33:C33"/>
    <mergeCell ref="A34:C34"/>
    <mergeCell ref="A25:C25"/>
    <mergeCell ref="A26:C26"/>
    <mergeCell ref="A27:C27"/>
    <mergeCell ref="A28:C28"/>
    <mergeCell ref="A29:C29"/>
    <mergeCell ref="A20:C20"/>
    <mergeCell ref="A21:C21"/>
    <mergeCell ref="A22:C22"/>
    <mergeCell ref="A23:C23"/>
    <mergeCell ref="A24:C24"/>
    <mergeCell ref="A15:C15"/>
    <mergeCell ref="A16:C16"/>
    <mergeCell ref="A17:C17"/>
    <mergeCell ref="A18:C18"/>
    <mergeCell ref="A19:C19"/>
    <mergeCell ref="A10:C10"/>
    <mergeCell ref="A11:C11"/>
    <mergeCell ref="A12:C12"/>
    <mergeCell ref="A4:C4"/>
    <mergeCell ref="A6:C6"/>
    <mergeCell ref="A7:C7"/>
    <mergeCell ref="A8:C8"/>
    <mergeCell ref="A9:C9"/>
  </mergeCells>
  <phoneticPr fontId="11" type="noConversion"/>
  <pageMargins left="0.7" right="0.7" top="0.75" bottom="0.75" header="0.3" footer="0.3"/>
  <pageSetup scale="73" orientation="portrait" horizontalDpi="1200" verticalDpi="1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8B11-A544-4DA2-9814-2BEF86A274AA}">
  <dimension ref="B2:J154"/>
  <sheetViews>
    <sheetView topLeftCell="A13" zoomScale="115" zoomScaleNormal="115" workbookViewId="0">
      <selection activeCell="K34" sqref="K34"/>
    </sheetView>
  </sheetViews>
  <sheetFormatPr defaultRowHeight="14.4" x14ac:dyDescent="0.3"/>
  <cols>
    <col min="1" max="12" width="8.88671875" style="72"/>
    <col min="13" max="13" width="21" style="72" customWidth="1"/>
    <col min="14" max="14" width="24" style="72" customWidth="1"/>
    <col min="15" max="16384" width="8.88671875" style="72"/>
  </cols>
  <sheetData>
    <row r="2" spans="2:10" x14ac:dyDescent="0.3">
      <c r="C2" s="80" t="s">
        <v>42</v>
      </c>
    </row>
    <row r="3" spans="2:10" x14ac:dyDescent="0.3">
      <c r="B3" s="71"/>
    </row>
    <row r="5" spans="2:10" x14ac:dyDescent="0.3">
      <c r="B5" s="73"/>
      <c r="C5" s="80" t="s">
        <v>41</v>
      </c>
    </row>
    <row r="6" spans="2:10" x14ac:dyDescent="0.3">
      <c r="B6" s="74"/>
    </row>
    <row r="7" spans="2:10" x14ac:dyDescent="0.3">
      <c r="C7" s="72" t="s">
        <v>45</v>
      </c>
      <c r="G7" s="72" t="s">
        <v>14</v>
      </c>
      <c r="H7" s="81">
        <f>3+6.8125/12</f>
        <v>3.5677083333333335</v>
      </c>
      <c r="I7" s="75" t="s">
        <v>15</v>
      </c>
    </row>
    <row r="8" spans="2:10" x14ac:dyDescent="0.3">
      <c r="B8" s="73"/>
      <c r="C8" s="72" t="s">
        <v>44</v>
      </c>
      <c r="G8" s="72" t="s">
        <v>14</v>
      </c>
      <c r="H8" s="81">
        <f>(50+2)/12</f>
        <v>4.333333333333333</v>
      </c>
      <c r="I8" s="82" t="s">
        <v>15</v>
      </c>
    </row>
    <row r="9" spans="2:10" x14ac:dyDescent="0.3">
      <c r="C9" s="72" t="s">
        <v>56</v>
      </c>
      <c r="G9" s="72" t="s">
        <v>14</v>
      </c>
      <c r="H9" s="72">
        <f>H8-2/12-4/12-1/12</f>
        <v>3.7499999999999991</v>
      </c>
      <c r="I9" s="78" t="s">
        <v>15</v>
      </c>
      <c r="J9" s="78" t="s">
        <v>140</v>
      </c>
    </row>
    <row r="10" spans="2:10" x14ac:dyDescent="0.3">
      <c r="C10" s="72" t="s">
        <v>46</v>
      </c>
      <c r="G10" s="72" t="s">
        <v>14</v>
      </c>
      <c r="H10" s="72">
        <f>SQRT(H7^2+H9^2)</f>
        <v>5.176006448193057</v>
      </c>
      <c r="I10" s="78" t="s">
        <v>15</v>
      </c>
      <c r="J10" s="78"/>
    </row>
    <row r="11" spans="2:10" x14ac:dyDescent="0.3">
      <c r="C11" s="72" t="s">
        <v>138</v>
      </c>
      <c r="G11" s="72" t="s">
        <v>14</v>
      </c>
      <c r="H11" s="72">
        <f>H10*2</f>
        <v>10.352012896386114</v>
      </c>
      <c r="I11" s="83" t="s">
        <v>15</v>
      </c>
      <c r="J11" s="78"/>
    </row>
    <row r="12" spans="2:10" x14ac:dyDescent="0.3">
      <c r="C12" s="72" t="s">
        <v>51</v>
      </c>
      <c r="G12" s="72" t="s">
        <v>14</v>
      </c>
      <c r="H12" s="81">
        <f>8.2/1000</f>
        <v>8.199999999999999E-3</v>
      </c>
      <c r="I12" s="83" t="s">
        <v>18</v>
      </c>
      <c r="J12" s="78" t="s">
        <v>40</v>
      </c>
    </row>
    <row r="13" spans="2:10" x14ac:dyDescent="0.3">
      <c r="C13" s="72" t="s">
        <v>52</v>
      </c>
      <c r="G13" s="72" t="s">
        <v>14</v>
      </c>
      <c r="H13" s="85">
        <f>H12*H11</f>
        <v>8.4886505750366117E-2</v>
      </c>
      <c r="I13" s="78" t="s">
        <v>39</v>
      </c>
      <c r="J13" s="78"/>
    </row>
    <row r="14" spans="2:10" x14ac:dyDescent="0.3">
      <c r="I14" s="78"/>
      <c r="J14" s="78"/>
    </row>
    <row r="15" spans="2:10" x14ac:dyDescent="0.3">
      <c r="C15" s="80" t="s">
        <v>47</v>
      </c>
      <c r="I15" s="78"/>
      <c r="J15" s="78"/>
    </row>
    <row r="16" spans="2:10" x14ac:dyDescent="0.3">
      <c r="I16" s="78"/>
      <c r="J16" s="78"/>
    </row>
    <row r="17" spans="2:10" x14ac:dyDescent="0.3">
      <c r="C17" s="72" t="s">
        <v>48</v>
      </c>
      <c r="G17" s="72" t="s">
        <v>14</v>
      </c>
      <c r="H17" s="81">
        <f>((3*4)+(6*4)/12+((13*4)/(16*12)))/2</f>
        <v>7.135416666666667</v>
      </c>
      <c r="I17" s="78" t="s">
        <v>15</v>
      </c>
      <c r="J17" s="78"/>
    </row>
    <row r="18" spans="2:10" x14ac:dyDescent="0.3">
      <c r="C18" s="72" t="s">
        <v>51</v>
      </c>
      <c r="G18" s="72" t="s">
        <v>14</v>
      </c>
      <c r="H18" s="81">
        <f>8.2/1000</f>
        <v>8.199999999999999E-3</v>
      </c>
      <c r="I18" s="83" t="s">
        <v>18</v>
      </c>
      <c r="J18" s="78" t="s">
        <v>40</v>
      </c>
    </row>
    <row r="19" spans="2:10" x14ac:dyDescent="0.3">
      <c r="C19" s="72" t="s">
        <v>52</v>
      </c>
      <c r="G19" s="72" t="s">
        <v>14</v>
      </c>
      <c r="H19" s="85">
        <f>H18*H17</f>
        <v>5.8510416666666662E-2</v>
      </c>
      <c r="I19" s="78" t="s">
        <v>39</v>
      </c>
      <c r="J19" s="78"/>
    </row>
    <row r="20" spans="2:10" x14ac:dyDescent="0.3">
      <c r="I20" s="78"/>
      <c r="J20" s="78"/>
    </row>
    <row r="21" spans="2:10" x14ac:dyDescent="0.3">
      <c r="C21" s="80" t="s">
        <v>49</v>
      </c>
      <c r="I21" s="78"/>
      <c r="J21" s="78"/>
    </row>
    <row r="22" spans="2:10" x14ac:dyDescent="0.3">
      <c r="I22" s="78"/>
      <c r="J22" s="78"/>
    </row>
    <row r="23" spans="2:10" x14ac:dyDescent="0.3">
      <c r="C23" s="72" t="s">
        <v>141</v>
      </c>
      <c r="G23" s="72" t="s">
        <v>14</v>
      </c>
      <c r="H23" s="81">
        <f>((3*3)+(6*3)/12+((13*3)/(16*12)))-1.5</f>
        <v>9.203125</v>
      </c>
      <c r="I23" s="78" t="s">
        <v>15</v>
      </c>
      <c r="J23" s="78" t="s">
        <v>140</v>
      </c>
    </row>
    <row r="24" spans="2:10" x14ac:dyDescent="0.3">
      <c r="C24" s="72" t="s">
        <v>142</v>
      </c>
      <c r="G24" s="72" t="s">
        <v>14</v>
      </c>
      <c r="H24" s="81">
        <f>((3*3)+(6*3)/12+((13*3)/(16*12)))+(((3*3)+(6*3)/12+((13*3)/(16*12)))*0.015625)</f>
        <v>10.870361328125</v>
      </c>
      <c r="I24" s="78" t="s">
        <v>15</v>
      </c>
      <c r="J24" s="78" t="s">
        <v>143</v>
      </c>
    </row>
    <row r="25" spans="2:10" x14ac:dyDescent="0.3">
      <c r="C25" s="72" t="s">
        <v>53</v>
      </c>
      <c r="G25" s="72" t="s">
        <v>14</v>
      </c>
      <c r="H25" s="81">
        <f>20/1000</f>
        <v>0.02</v>
      </c>
      <c r="I25" s="78" t="s">
        <v>18</v>
      </c>
      <c r="J25" s="78" t="s">
        <v>40</v>
      </c>
    </row>
    <row r="26" spans="2:10" x14ac:dyDescent="0.3">
      <c r="B26" s="73"/>
      <c r="C26" s="72" t="s">
        <v>58</v>
      </c>
      <c r="G26" s="72" t="s">
        <v>14</v>
      </c>
      <c r="H26" s="85">
        <f>H25*H23</f>
        <v>0.18406249999999999</v>
      </c>
      <c r="I26" s="82" t="s">
        <v>39</v>
      </c>
    </row>
    <row r="27" spans="2:10" x14ac:dyDescent="0.3">
      <c r="C27" s="72" t="s">
        <v>54</v>
      </c>
      <c r="G27" s="72" t="s">
        <v>14</v>
      </c>
      <c r="H27" s="81">
        <f>39.1/1000</f>
        <v>3.9100000000000003E-2</v>
      </c>
      <c r="I27" s="78" t="s">
        <v>18</v>
      </c>
      <c r="J27" s="78" t="s">
        <v>40</v>
      </c>
    </row>
    <row r="28" spans="2:10" x14ac:dyDescent="0.3">
      <c r="C28" s="72" t="s">
        <v>59</v>
      </c>
      <c r="G28" s="72" t="s">
        <v>14</v>
      </c>
      <c r="H28" s="85">
        <f>H27*H24</f>
        <v>0.42503112792968756</v>
      </c>
      <c r="I28" s="78" t="s">
        <v>39</v>
      </c>
      <c r="J28" s="78"/>
    </row>
    <row r="29" spans="2:10" x14ac:dyDescent="0.3">
      <c r="I29" s="83"/>
      <c r="J29" s="78"/>
    </row>
    <row r="30" spans="2:10" x14ac:dyDescent="0.3">
      <c r="C30" s="80" t="s">
        <v>55</v>
      </c>
      <c r="I30" s="78"/>
      <c r="J30" s="78"/>
    </row>
    <row r="31" spans="2:10" x14ac:dyDescent="0.3">
      <c r="I31" s="78"/>
      <c r="J31" s="78"/>
    </row>
    <row r="32" spans="2:10" x14ac:dyDescent="0.3">
      <c r="C32" s="72" t="s">
        <v>50</v>
      </c>
      <c r="G32" s="72" t="s">
        <v>14</v>
      </c>
      <c r="H32" s="72">
        <f>H9</f>
        <v>3.7499999999999991</v>
      </c>
      <c r="I32" s="78" t="s">
        <v>15</v>
      </c>
      <c r="J32" s="78"/>
    </row>
    <row r="33" spans="2:10" x14ac:dyDescent="0.3">
      <c r="C33" s="72" t="s">
        <v>51</v>
      </c>
      <c r="G33" s="72" t="s">
        <v>14</v>
      </c>
      <c r="H33" s="72">
        <f>H12</f>
        <v>8.199999999999999E-3</v>
      </c>
      <c r="I33" s="78" t="s">
        <v>18</v>
      </c>
      <c r="J33" s="78"/>
    </row>
    <row r="34" spans="2:10" x14ac:dyDescent="0.3">
      <c r="C34" s="72" t="s">
        <v>144</v>
      </c>
      <c r="G34" s="72" t="s">
        <v>14</v>
      </c>
      <c r="H34" s="85">
        <f>H33*H32/2</f>
        <v>1.5374999999999995E-2</v>
      </c>
      <c r="I34" s="78" t="s">
        <v>39</v>
      </c>
      <c r="J34" s="78"/>
    </row>
    <row r="35" spans="2:10" x14ac:dyDescent="0.3">
      <c r="I35" s="77"/>
      <c r="J35" s="78"/>
    </row>
    <row r="36" spans="2:10" x14ac:dyDescent="0.3">
      <c r="I36" s="78"/>
      <c r="J36" s="78"/>
    </row>
    <row r="37" spans="2:10" x14ac:dyDescent="0.3">
      <c r="I37" s="78"/>
      <c r="J37" s="78"/>
    </row>
    <row r="38" spans="2:10" x14ac:dyDescent="0.3">
      <c r="I38" s="78"/>
      <c r="J38" s="78"/>
    </row>
    <row r="39" spans="2:10" x14ac:dyDescent="0.3">
      <c r="C39" s="74" t="s">
        <v>57</v>
      </c>
      <c r="G39" s="72" t="s">
        <v>14</v>
      </c>
      <c r="H39" s="72">
        <f>H34+H28+H26+H19+H13</f>
        <v>0.76786555034672033</v>
      </c>
      <c r="I39" s="78" t="s">
        <v>39</v>
      </c>
      <c r="J39" s="78"/>
    </row>
    <row r="40" spans="2:10" x14ac:dyDescent="0.3">
      <c r="C40" s="72" t="s">
        <v>60</v>
      </c>
      <c r="I40" s="78"/>
    </row>
    <row r="41" spans="2:10" x14ac:dyDescent="0.3">
      <c r="C41" s="127" t="s">
        <v>57</v>
      </c>
      <c r="D41" s="128"/>
      <c r="E41" s="128"/>
      <c r="F41" s="128"/>
      <c r="G41" s="128" t="s">
        <v>14</v>
      </c>
      <c r="H41" s="128">
        <f>H39+H39*0.15</f>
        <v>0.88304538289872836</v>
      </c>
      <c r="I41" s="129" t="s">
        <v>39</v>
      </c>
    </row>
    <row r="42" spans="2:10" x14ac:dyDescent="0.3">
      <c r="I42" s="78"/>
    </row>
    <row r="43" spans="2:10" x14ac:dyDescent="0.3">
      <c r="B43" s="73"/>
      <c r="I43" s="82"/>
    </row>
    <row r="44" spans="2:10" x14ac:dyDescent="0.3">
      <c r="I44" s="78"/>
      <c r="J44" s="78"/>
    </row>
    <row r="45" spans="2:10" x14ac:dyDescent="0.3">
      <c r="I45" s="78"/>
      <c r="J45" s="78"/>
    </row>
    <row r="46" spans="2:10" x14ac:dyDescent="0.3">
      <c r="I46" s="83"/>
      <c r="J46" s="78"/>
    </row>
    <row r="47" spans="2:10" x14ac:dyDescent="0.3">
      <c r="I47" s="78"/>
      <c r="J47" s="78"/>
    </row>
    <row r="48" spans="2:10" x14ac:dyDescent="0.3">
      <c r="I48" s="78"/>
      <c r="J48" s="78"/>
    </row>
    <row r="49" spans="2:10" x14ac:dyDescent="0.3">
      <c r="I49" s="78"/>
      <c r="J49" s="78"/>
    </row>
    <row r="50" spans="2:10" x14ac:dyDescent="0.3">
      <c r="I50" s="78"/>
      <c r="J50" s="78"/>
    </row>
    <row r="51" spans="2:10" x14ac:dyDescent="0.3">
      <c r="I51" s="78"/>
      <c r="J51" s="78"/>
    </row>
    <row r="52" spans="2:10" x14ac:dyDescent="0.3">
      <c r="I52" s="78"/>
      <c r="J52" s="78"/>
    </row>
    <row r="53" spans="2:10" x14ac:dyDescent="0.3">
      <c r="I53" s="78"/>
    </row>
    <row r="54" spans="2:10" x14ac:dyDescent="0.3">
      <c r="I54" s="78"/>
    </row>
    <row r="55" spans="2:10" x14ac:dyDescent="0.3">
      <c r="I55" s="78"/>
    </row>
    <row r="56" spans="2:10" x14ac:dyDescent="0.3">
      <c r="B56" s="73"/>
      <c r="I56" s="82"/>
    </row>
    <row r="57" spans="2:10" x14ac:dyDescent="0.3">
      <c r="I57" s="78"/>
      <c r="J57" s="78"/>
    </row>
    <row r="58" spans="2:10" x14ac:dyDescent="0.3">
      <c r="I58" s="78"/>
      <c r="J58" s="78"/>
    </row>
    <row r="59" spans="2:10" x14ac:dyDescent="0.3">
      <c r="I59" s="83"/>
      <c r="J59" s="78"/>
    </row>
    <row r="60" spans="2:10" x14ac:dyDescent="0.3">
      <c r="I60" s="78"/>
      <c r="J60" s="78"/>
    </row>
    <row r="61" spans="2:10" x14ac:dyDescent="0.3">
      <c r="I61" s="78"/>
      <c r="J61" s="78"/>
    </row>
    <row r="62" spans="2:10" x14ac:dyDescent="0.3">
      <c r="I62" s="78"/>
      <c r="J62" s="78"/>
    </row>
    <row r="63" spans="2:10" x14ac:dyDescent="0.3">
      <c r="I63" s="78"/>
      <c r="J63" s="78"/>
    </row>
    <row r="64" spans="2:10" x14ac:dyDescent="0.3">
      <c r="I64" s="78"/>
      <c r="J64" s="78"/>
    </row>
    <row r="65" spans="2:10" x14ac:dyDescent="0.3">
      <c r="I65" s="78"/>
      <c r="J65" s="78"/>
    </row>
    <row r="66" spans="2:10" x14ac:dyDescent="0.3">
      <c r="I66" s="78"/>
    </row>
    <row r="67" spans="2:10" x14ac:dyDescent="0.3">
      <c r="B67" s="73"/>
      <c r="I67" s="76"/>
    </row>
    <row r="68" spans="2:10" x14ac:dyDescent="0.3">
      <c r="I68" s="77"/>
      <c r="J68" s="78"/>
    </row>
    <row r="69" spans="2:10" x14ac:dyDescent="0.3">
      <c r="I69" s="77"/>
      <c r="J69" s="78"/>
    </row>
    <row r="70" spans="2:10" x14ac:dyDescent="0.3">
      <c r="I70" s="79"/>
      <c r="J70" s="78"/>
    </row>
    <row r="71" spans="2:10" x14ac:dyDescent="0.3">
      <c r="I71" s="77"/>
      <c r="J71" s="78"/>
    </row>
    <row r="72" spans="2:10" x14ac:dyDescent="0.3">
      <c r="I72" s="77"/>
      <c r="J72" s="78"/>
    </row>
    <row r="73" spans="2:10" x14ac:dyDescent="0.3">
      <c r="I73" s="77"/>
      <c r="J73" s="78"/>
    </row>
    <row r="74" spans="2:10" x14ac:dyDescent="0.3">
      <c r="I74" s="77"/>
      <c r="J74" s="78"/>
    </row>
    <row r="75" spans="2:10" x14ac:dyDescent="0.3">
      <c r="I75" s="77"/>
      <c r="J75" s="78"/>
    </row>
    <row r="76" spans="2:10" x14ac:dyDescent="0.3">
      <c r="I76" s="77"/>
      <c r="J76" s="78"/>
    </row>
    <row r="78" spans="2:10" x14ac:dyDescent="0.3">
      <c r="B78" s="73"/>
      <c r="I78" s="76"/>
    </row>
    <row r="79" spans="2:10" x14ac:dyDescent="0.3">
      <c r="I79" s="77"/>
      <c r="J79" s="78"/>
    </row>
    <row r="80" spans="2:10" x14ac:dyDescent="0.3">
      <c r="I80" s="77"/>
      <c r="J80" s="78"/>
    </row>
    <row r="81" spans="2:10" x14ac:dyDescent="0.3">
      <c r="I81" s="79"/>
      <c r="J81" s="78"/>
    </row>
    <row r="82" spans="2:10" x14ac:dyDescent="0.3">
      <c r="I82" s="77"/>
      <c r="J82" s="78"/>
    </row>
    <row r="83" spans="2:10" x14ac:dyDescent="0.3">
      <c r="I83" s="77"/>
      <c r="J83" s="78"/>
    </row>
    <row r="84" spans="2:10" x14ac:dyDescent="0.3">
      <c r="I84" s="77"/>
      <c r="J84" s="78"/>
    </row>
    <row r="85" spans="2:10" x14ac:dyDescent="0.3">
      <c r="I85" s="77"/>
      <c r="J85" s="78"/>
    </row>
    <row r="86" spans="2:10" x14ac:dyDescent="0.3">
      <c r="I86" s="77"/>
      <c r="J86" s="78"/>
    </row>
    <row r="87" spans="2:10" x14ac:dyDescent="0.3">
      <c r="I87" s="77"/>
      <c r="J87" s="78"/>
    </row>
    <row r="89" spans="2:10" x14ac:dyDescent="0.3">
      <c r="B89" s="73"/>
      <c r="I89" s="76"/>
    </row>
    <row r="90" spans="2:10" x14ac:dyDescent="0.3">
      <c r="I90" s="77"/>
      <c r="J90" s="78"/>
    </row>
    <row r="91" spans="2:10" x14ac:dyDescent="0.3">
      <c r="I91" s="77"/>
      <c r="J91" s="78"/>
    </row>
    <row r="92" spans="2:10" x14ac:dyDescent="0.3">
      <c r="I92" s="79"/>
      <c r="J92" s="78"/>
    </row>
    <row r="93" spans="2:10" x14ac:dyDescent="0.3">
      <c r="I93" s="77"/>
      <c r="J93" s="78"/>
    </row>
    <row r="94" spans="2:10" x14ac:dyDescent="0.3">
      <c r="I94" s="77"/>
      <c r="J94" s="78"/>
    </row>
    <row r="95" spans="2:10" x14ac:dyDescent="0.3">
      <c r="I95" s="77"/>
      <c r="J95" s="78"/>
    </row>
    <row r="96" spans="2:10" x14ac:dyDescent="0.3">
      <c r="I96" s="77"/>
      <c r="J96" s="78"/>
    </row>
    <row r="97" spans="2:10" x14ac:dyDescent="0.3">
      <c r="I97" s="77"/>
      <c r="J97" s="78"/>
    </row>
    <row r="98" spans="2:10" x14ac:dyDescent="0.3">
      <c r="I98" s="77"/>
      <c r="J98" s="78"/>
    </row>
    <row r="100" spans="2:10" x14ac:dyDescent="0.3">
      <c r="B100" s="73"/>
      <c r="I100" s="76"/>
    </row>
    <row r="101" spans="2:10" x14ac:dyDescent="0.3">
      <c r="I101" s="77"/>
      <c r="J101" s="78"/>
    </row>
    <row r="102" spans="2:10" x14ac:dyDescent="0.3">
      <c r="I102" s="77"/>
      <c r="J102" s="78"/>
    </row>
    <row r="103" spans="2:10" x14ac:dyDescent="0.3">
      <c r="I103" s="79"/>
      <c r="J103" s="78"/>
    </row>
    <row r="104" spans="2:10" x14ac:dyDescent="0.3">
      <c r="I104" s="77"/>
      <c r="J104" s="78"/>
    </row>
    <row r="105" spans="2:10" x14ac:dyDescent="0.3">
      <c r="I105" s="77"/>
      <c r="J105" s="78"/>
    </row>
    <row r="106" spans="2:10" x14ac:dyDescent="0.3">
      <c r="I106" s="77"/>
      <c r="J106" s="78"/>
    </row>
    <row r="107" spans="2:10" x14ac:dyDescent="0.3">
      <c r="I107" s="77"/>
      <c r="J107" s="78"/>
    </row>
    <row r="108" spans="2:10" x14ac:dyDescent="0.3">
      <c r="I108" s="77"/>
      <c r="J108" s="78"/>
    </row>
    <row r="109" spans="2:10" x14ac:dyDescent="0.3">
      <c r="I109" s="77"/>
      <c r="J109" s="78"/>
    </row>
    <row r="111" spans="2:10" x14ac:dyDescent="0.3">
      <c r="B111" s="73"/>
      <c r="I111" s="76"/>
    </row>
    <row r="112" spans="2:10" x14ac:dyDescent="0.3">
      <c r="I112" s="77"/>
      <c r="J112" s="78"/>
    </row>
    <row r="113" spans="2:10" x14ac:dyDescent="0.3">
      <c r="I113" s="77"/>
      <c r="J113" s="78"/>
    </row>
    <row r="114" spans="2:10" x14ac:dyDescent="0.3">
      <c r="I114" s="79"/>
      <c r="J114" s="78"/>
    </row>
    <row r="115" spans="2:10" x14ac:dyDescent="0.3">
      <c r="I115" s="77"/>
      <c r="J115" s="78"/>
    </row>
    <row r="116" spans="2:10" x14ac:dyDescent="0.3">
      <c r="I116" s="77"/>
      <c r="J116" s="78"/>
    </row>
    <row r="117" spans="2:10" x14ac:dyDescent="0.3">
      <c r="I117" s="77"/>
      <c r="J117" s="78"/>
    </row>
    <row r="118" spans="2:10" x14ac:dyDescent="0.3">
      <c r="I118" s="77"/>
      <c r="J118" s="78"/>
    </row>
    <row r="119" spans="2:10" x14ac:dyDescent="0.3">
      <c r="I119" s="77"/>
      <c r="J119" s="78"/>
    </row>
    <row r="120" spans="2:10" x14ac:dyDescent="0.3">
      <c r="I120" s="77"/>
      <c r="J120" s="78"/>
    </row>
    <row r="122" spans="2:10" x14ac:dyDescent="0.3">
      <c r="B122" s="73"/>
      <c r="I122" s="76"/>
    </row>
    <row r="123" spans="2:10" x14ac:dyDescent="0.3">
      <c r="I123" s="77"/>
      <c r="J123" s="78"/>
    </row>
    <row r="124" spans="2:10" x14ac:dyDescent="0.3">
      <c r="I124" s="77"/>
      <c r="J124" s="78"/>
    </row>
    <row r="125" spans="2:10" x14ac:dyDescent="0.3">
      <c r="I125" s="79"/>
      <c r="J125" s="78"/>
    </row>
    <row r="126" spans="2:10" x14ac:dyDescent="0.3">
      <c r="I126" s="77"/>
      <c r="J126" s="78"/>
    </row>
    <row r="127" spans="2:10" x14ac:dyDescent="0.3">
      <c r="I127" s="77"/>
      <c r="J127" s="78"/>
    </row>
    <row r="128" spans="2:10" x14ac:dyDescent="0.3">
      <c r="I128" s="77"/>
      <c r="J128" s="78"/>
    </row>
    <row r="129" spans="2:10" x14ac:dyDescent="0.3">
      <c r="I129" s="77"/>
      <c r="J129" s="78"/>
    </row>
    <row r="130" spans="2:10" x14ac:dyDescent="0.3">
      <c r="I130" s="77"/>
      <c r="J130" s="78"/>
    </row>
    <row r="131" spans="2:10" x14ac:dyDescent="0.3">
      <c r="I131" s="77"/>
      <c r="J131" s="78"/>
    </row>
    <row r="133" spans="2:10" x14ac:dyDescent="0.3">
      <c r="B133" s="73"/>
      <c r="I133" s="76"/>
    </row>
    <row r="134" spans="2:10" x14ac:dyDescent="0.3">
      <c r="I134" s="77"/>
      <c r="J134" s="78"/>
    </row>
    <row r="135" spans="2:10" x14ac:dyDescent="0.3">
      <c r="I135" s="77"/>
      <c r="J135" s="78"/>
    </row>
    <row r="136" spans="2:10" x14ac:dyDescent="0.3">
      <c r="I136" s="79"/>
      <c r="J136" s="78"/>
    </row>
    <row r="137" spans="2:10" x14ac:dyDescent="0.3">
      <c r="I137" s="77"/>
      <c r="J137" s="78"/>
    </row>
    <row r="138" spans="2:10" x14ac:dyDescent="0.3">
      <c r="I138" s="77"/>
      <c r="J138" s="78"/>
    </row>
    <row r="139" spans="2:10" x14ac:dyDescent="0.3">
      <c r="I139" s="77"/>
      <c r="J139" s="78"/>
    </row>
    <row r="140" spans="2:10" x14ac:dyDescent="0.3">
      <c r="I140" s="77"/>
      <c r="J140" s="78"/>
    </row>
    <row r="141" spans="2:10" x14ac:dyDescent="0.3">
      <c r="I141" s="77"/>
      <c r="J141" s="78"/>
    </row>
    <row r="142" spans="2:10" x14ac:dyDescent="0.3">
      <c r="I142" s="77"/>
      <c r="J142" s="78"/>
    </row>
    <row r="145" spans="2:10" x14ac:dyDescent="0.3">
      <c r="B145" s="73"/>
      <c r="I145" s="76"/>
    </row>
    <row r="146" spans="2:10" x14ac:dyDescent="0.3">
      <c r="I146" s="77"/>
      <c r="J146" s="78"/>
    </row>
    <row r="147" spans="2:10" x14ac:dyDescent="0.3">
      <c r="I147" s="77"/>
      <c r="J147" s="78"/>
    </row>
    <row r="148" spans="2:10" x14ac:dyDescent="0.3">
      <c r="I148" s="79"/>
      <c r="J148" s="78"/>
    </row>
    <row r="149" spans="2:10" x14ac:dyDescent="0.3">
      <c r="I149" s="77"/>
      <c r="J149" s="78"/>
    </row>
    <row r="150" spans="2:10" x14ac:dyDescent="0.3">
      <c r="I150" s="77"/>
      <c r="J150" s="78"/>
    </row>
    <row r="151" spans="2:10" x14ac:dyDescent="0.3">
      <c r="I151" s="77"/>
      <c r="J151" s="78"/>
    </row>
    <row r="152" spans="2:10" x14ac:dyDescent="0.3">
      <c r="I152" s="77"/>
      <c r="J152" s="78"/>
    </row>
    <row r="153" spans="2:10" x14ac:dyDescent="0.3">
      <c r="I153" s="77"/>
      <c r="J153" s="78"/>
    </row>
    <row r="154" spans="2:10" x14ac:dyDescent="0.3">
      <c r="I154" s="77"/>
      <c r="J154" s="78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8B89F-13F2-4F45-B98C-ACB8D5FE3E18}">
  <dimension ref="A3:K128"/>
  <sheetViews>
    <sheetView topLeftCell="A85" zoomScale="130" zoomScaleNormal="130" workbookViewId="0">
      <selection activeCell="M106" sqref="M106"/>
    </sheetView>
  </sheetViews>
  <sheetFormatPr defaultRowHeight="14.4" x14ac:dyDescent="0.3"/>
  <cols>
    <col min="1" max="1" width="6.77734375" style="72" customWidth="1"/>
    <col min="2" max="5" width="8.88671875" style="72"/>
    <col min="6" max="6" width="13.77734375" style="72" customWidth="1"/>
    <col min="7" max="12" width="8.88671875" style="72"/>
    <col min="13" max="13" width="21" style="72" customWidth="1"/>
    <col min="14" max="14" width="24" style="72" customWidth="1"/>
    <col min="15" max="16384" width="8.88671875" style="72"/>
  </cols>
  <sheetData>
    <row r="3" spans="2:11" customFormat="1" x14ac:dyDescent="0.3">
      <c r="B3" s="86" t="s">
        <v>38</v>
      </c>
    </row>
    <row r="4" spans="2:11" x14ac:dyDescent="0.3">
      <c r="B4" s="73"/>
    </row>
    <row r="5" spans="2:11" customFormat="1" x14ac:dyDescent="0.3">
      <c r="B5" s="64" t="s">
        <v>61</v>
      </c>
    </row>
    <row r="6" spans="2:11" customFormat="1" x14ac:dyDescent="0.3">
      <c r="I6" s="63"/>
    </row>
    <row r="7" spans="2:11" customFormat="1" x14ac:dyDescent="0.3">
      <c r="B7" s="80"/>
      <c r="C7" s="72"/>
      <c r="D7" s="72"/>
      <c r="E7" s="72"/>
      <c r="F7" s="72"/>
      <c r="G7" s="72"/>
      <c r="H7" s="72"/>
      <c r="I7" s="76"/>
      <c r="J7" s="72"/>
      <c r="K7" s="72"/>
    </row>
    <row r="8" spans="2:11" customFormat="1" x14ac:dyDescent="0.3">
      <c r="B8" s="72"/>
      <c r="C8" s="72"/>
      <c r="D8" s="72"/>
      <c r="E8" s="72"/>
      <c r="F8" s="72"/>
      <c r="G8" s="72"/>
      <c r="H8" s="72"/>
      <c r="I8" s="77"/>
      <c r="J8" s="78"/>
      <c r="K8" s="72"/>
    </row>
    <row r="9" spans="2:11" customFormat="1" x14ac:dyDescent="0.3">
      <c r="B9" s="72"/>
      <c r="C9" s="72"/>
      <c r="D9" s="72"/>
      <c r="E9" s="72"/>
      <c r="F9" s="72"/>
      <c r="G9" s="72"/>
      <c r="H9" s="72"/>
      <c r="I9" s="77"/>
      <c r="J9" s="78"/>
      <c r="K9" s="72"/>
    </row>
    <row r="10" spans="2:11" customFormat="1" x14ac:dyDescent="0.3">
      <c r="B10" s="72"/>
      <c r="C10" s="72"/>
      <c r="D10" s="72"/>
      <c r="E10" s="72"/>
      <c r="F10" s="72"/>
      <c r="G10" s="72"/>
      <c r="H10" s="72"/>
      <c r="I10" s="79"/>
      <c r="J10" s="78"/>
      <c r="K10" s="72"/>
    </row>
    <row r="11" spans="2:11" customFormat="1" x14ac:dyDescent="0.3">
      <c r="B11" s="72"/>
      <c r="C11" s="72"/>
      <c r="D11" s="72"/>
      <c r="E11" s="72"/>
      <c r="F11" s="72"/>
      <c r="G11" s="72"/>
      <c r="H11" s="72"/>
      <c r="I11" s="77"/>
      <c r="J11" s="78"/>
      <c r="K11" s="72"/>
    </row>
    <row r="12" spans="2:11" customFormat="1" x14ac:dyDescent="0.3">
      <c r="B12" s="72"/>
      <c r="C12" s="72"/>
      <c r="D12" s="72"/>
      <c r="E12" s="72"/>
      <c r="F12" s="72"/>
      <c r="G12" s="72"/>
      <c r="H12" s="72"/>
      <c r="I12" s="77"/>
      <c r="J12" s="78"/>
      <c r="K12" s="72"/>
    </row>
    <row r="13" spans="2:11" customFormat="1" x14ac:dyDescent="0.3">
      <c r="B13" s="72"/>
      <c r="C13" s="72"/>
      <c r="D13" s="72"/>
      <c r="E13" s="72"/>
      <c r="F13" s="72"/>
      <c r="G13" s="72"/>
      <c r="H13" s="72"/>
      <c r="I13" s="77"/>
      <c r="J13" s="78"/>
      <c r="K13" s="72"/>
    </row>
    <row r="14" spans="2:11" customFormat="1" x14ac:dyDescent="0.3">
      <c r="B14" s="72"/>
      <c r="C14" s="72"/>
      <c r="D14" s="72"/>
      <c r="E14" s="72"/>
      <c r="F14" s="72"/>
      <c r="G14" s="72"/>
      <c r="H14" s="72"/>
      <c r="I14" s="77"/>
      <c r="J14" s="78"/>
      <c r="K14" s="72"/>
    </row>
    <row r="15" spans="2:11" customFormat="1" x14ac:dyDescent="0.3">
      <c r="B15" s="72"/>
      <c r="C15" s="72"/>
      <c r="D15" s="72"/>
      <c r="E15" s="72"/>
      <c r="F15" s="72"/>
      <c r="G15" s="72"/>
      <c r="H15" s="72"/>
      <c r="I15" s="77"/>
      <c r="J15" s="78"/>
      <c r="K15" s="72"/>
    </row>
    <row r="16" spans="2:11" customFormat="1" x14ac:dyDescent="0.3">
      <c r="B16" s="72"/>
      <c r="C16" s="72"/>
      <c r="D16" s="72"/>
      <c r="E16" s="72"/>
      <c r="F16" s="72"/>
      <c r="G16" s="72"/>
      <c r="H16" s="72"/>
      <c r="I16" s="77"/>
      <c r="J16" s="78"/>
      <c r="K16" s="72"/>
    </row>
    <row r="17" spans="2:11" customFormat="1" x14ac:dyDescent="0.3">
      <c r="I17" s="66"/>
      <c r="J17" s="65"/>
    </row>
    <row r="18" spans="2:11" x14ac:dyDescent="0.3">
      <c r="I18" s="77"/>
      <c r="J18" s="78"/>
    </row>
    <row r="19" spans="2:11" x14ac:dyDescent="0.3">
      <c r="I19" s="77"/>
    </row>
    <row r="20" spans="2:11" x14ac:dyDescent="0.3">
      <c r="B20" s="74" t="s">
        <v>62</v>
      </c>
      <c r="C20" s="72" t="s">
        <v>63</v>
      </c>
      <c r="I20" s="76"/>
    </row>
    <row r="21" spans="2:11" x14ac:dyDescent="0.3">
      <c r="B21" s="72" t="s">
        <v>149</v>
      </c>
      <c r="I21" s="77"/>
      <c r="J21" s="78"/>
    </row>
    <row r="22" spans="2:11" x14ac:dyDescent="0.3">
      <c r="I22" s="77"/>
      <c r="J22" s="78"/>
    </row>
    <row r="23" spans="2:11" x14ac:dyDescent="0.3">
      <c r="B23" s="72" t="s">
        <v>64</v>
      </c>
      <c r="H23" s="72" t="s">
        <v>14</v>
      </c>
      <c r="I23" s="95">
        <f>10.3/1000</f>
        <v>1.03E-2</v>
      </c>
      <c r="J23" s="78" t="s">
        <v>18</v>
      </c>
      <c r="K23" s="72" t="s">
        <v>40</v>
      </c>
    </row>
    <row r="24" spans="2:11" x14ac:dyDescent="0.3">
      <c r="B24" s="72" t="s">
        <v>48</v>
      </c>
      <c r="H24" s="72" t="s">
        <v>14</v>
      </c>
      <c r="I24" s="77">
        <v>8</v>
      </c>
      <c r="J24" s="78" t="s">
        <v>15</v>
      </c>
    </row>
    <row r="25" spans="2:11" x14ac:dyDescent="0.3">
      <c r="B25" s="72" t="s">
        <v>65</v>
      </c>
      <c r="H25" s="72" t="s">
        <v>14</v>
      </c>
      <c r="I25" s="87">
        <f>I23*I24/2</f>
        <v>4.1200000000000001E-2</v>
      </c>
      <c r="J25" s="78" t="s">
        <v>39</v>
      </c>
    </row>
    <row r="26" spans="2:11" x14ac:dyDescent="0.3">
      <c r="I26" s="77"/>
      <c r="J26" s="78"/>
    </row>
    <row r="27" spans="2:11" x14ac:dyDescent="0.3">
      <c r="I27" s="77"/>
      <c r="J27" s="78"/>
    </row>
    <row r="28" spans="2:11" x14ac:dyDescent="0.3">
      <c r="I28" s="77"/>
      <c r="J28" s="78"/>
    </row>
    <row r="29" spans="2:11" x14ac:dyDescent="0.3">
      <c r="I29" s="77"/>
      <c r="J29" s="78"/>
    </row>
    <row r="30" spans="2:11" x14ac:dyDescent="0.3">
      <c r="I30" s="77"/>
      <c r="J30" s="78"/>
    </row>
    <row r="31" spans="2:11" x14ac:dyDescent="0.3">
      <c r="I31" s="77"/>
      <c r="J31" s="78"/>
    </row>
    <row r="32" spans="2:11" x14ac:dyDescent="0.3">
      <c r="I32" s="77"/>
      <c r="J32" s="78"/>
    </row>
    <row r="33" spans="2:10" x14ac:dyDescent="0.3">
      <c r="B33" s="73"/>
      <c r="I33" s="76"/>
      <c r="J33" s="78"/>
    </row>
    <row r="34" spans="2:10" x14ac:dyDescent="0.3">
      <c r="I34" s="77"/>
      <c r="J34" s="78"/>
    </row>
    <row r="35" spans="2:10" x14ac:dyDescent="0.3">
      <c r="I35" s="77"/>
      <c r="J35" s="78"/>
    </row>
    <row r="36" spans="2:10" x14ac:dyDescent="0.3">
      <c r="I36" s="79"/>
      <c r="J36" s="78"/>
    </row>
    <row r="37" spans="2:10" x14ac:dyDescent="0.3">
      <c r="I37" s="77"/>
      <c r="J37" s="78"/>
    </row>
    <row r="38" spans="2:10" x14ac:dyDescent="0.3">
      <c r="I38" s="77"/>
      <c r="J38" s="78"/>
    </row>
    <row r="39" spans="2:10" x14ac:dyDescent="0.3">
      <c r="I39" s="77"/>
      <c r="J39" s="78"/>
    </row>
    <row r="40" spans="2:10" x14ac:dyDescent="0.3">
      <c r="B40" s="72" t="s">
        <v>66</v>
      </c>
      <c r="C40" s="72" t="s">
        <v>67</v>
      </c>
      <c r="I40" s="77"/>
      <c r="J40" s="78"/>
    </row>
    <row r="41" spans="2:10" x14ac:dyDescent="0.3">
      <c r="I41" s="77"/>
      <c r="J41" s="78"/>
    </row>
    <row r="42" spans="2:10" x14ac:dyDescent="0.3">
      <c r="B42" s="80"/>
      <c r="I42" s="77"/>
      <c r="J42" s="78"/>
    </row>
    <row r="43" spans="2:10" x14ac:dyDescent="0.3">
      <c r="I43" s="77"/>
      <c r="J43" s="78"/>
    </row>
    <row r="44" spans="2:10" x14ac:dyDescent="0.3">
      <c r="I44" s="77"/>
      <c r="J44" s="78"/>
    </row>
    <row r="45" spans="2:10" x14ac:dyDescent="0.3">
      <c r="I45" s="77"/>
      <c r="J45" s="78"/>
    </row>
    <row r="46" spans="2:10" x14ac:dyDescent="0.3">
      <c r="B46" s="73"/>
      <c r="I46" s="76"/>
      <c r="J46" s="78"/>
    </row>
    <row r="47" spans="2:10" x14ac:dyDescent="0.3">
      <c r="I47" s="77"/>
      <c r="J47" s="78"/>
    </row>
    <row r="48" spans="2:10" x14ac:dyDescent="0.3">
      <c r="I48" s="77"/>
      <c r="J48" s="78"/>
    </row>
    <row r="49" spans="1:10" x14ac:dyDescent="0.3">
      <c r="I49" s="79"/>
      <c r="J49" s="78"/>
    </row>
    <row r="50" spans="1:10" x14ac:dyDescent="0.3">
      <c r="I50" s="77"/>
      <c r="J50" s="78"/>
    </row>
    <row r="51" spans="1:10" x14ac:dyDescent="0.3">
      <c r="I51" s="77"/>
      <c r="J51" s="78"/>
    </row>
    <row r="52" spans="1:10" x14ac:dyDescent="0.3">
      <c r="I52" s="77"/>
      <c r="J52" s="78"/>
    </row>
    <row r="53" spans="1:10" x14ac:dyDescent="0.3">
      <c r="I53" s="77"/>
      <c r="J53" s="78"/>
    </row>
    <row r="54" spans="1:10" x14ac:dyDescent="0.3">
      <c r="I54" s="77"/>
      <c r="J54" s="78"/>
    </row>
    <row r="55" spans="1:10" x14ac:dyDescent="0.3">
      <c r="B55" s="72" t="s">
        <v>78</v>
      </c>
      <c r="I55" s="77"/>
      <c r="J55" s="78"/>
    </row>
    <row r="56" spans="1:10" x14ac:dyDescent="0.3">
      <c r="A56" s="73" t="s">
        <v>81</v>
      </c>
      <c r="I56" s="77"/>
      <c r="J56" s="78"/>
    </row>
    <row r="57" spans="1:10" x14ac:dyDescent="0.3">
      <c r="B57" s="80" t="s">
        <v>80</v>
      </c>
      <c r="I57" s="77"/>
      <c r="J57" s="78"/>
    </row>
    <row r="58" spans="1:10" x14ac:dyDescent="0.3">
      <c r="B58" s="84" t="s">
        <v>68</v>
      </c>
      <c r="H58" s="77"/>
      <c r="I58" s="76"/>
      <c r="J58" s="78"/>
    </row>
    <row r="59" spans="1:10" x14ac:dyDescent="0.3">
      <c r="C59" s="72" t="s">
        <v>69</v>
      </c>
      <c r="G59" s="72" t="s">
        <v>14</v>
      </c>
      <c r="H59" s="67">
        <v>8</v>
      </c>
      <c r="I59" s="78" t="s">
        <v>15</v>
      </c>
      <c r="J59" s="78" t="s">
        <v>79</v>
      </c>
    </row>
    <row r="60" spans="1:10" x14ac:dyDescent="0.3">
      <c r="C60" s="72" t="s">
        <v>43</v>
      </c>
      <c r="G60" s="72" t="s">
        <v>14</v>
      </c>
      <c r="H60" s="67">
        <f>(42.5-1)/12</f>
        <v>3.4583333333333335</v>
      </c>
      <c r="I60" s="78" t="s">
        <v>15</v>
      </c>
      <c r="J60" s="78"/>
    </row>
    <row r="61" spans="1:10" x14ac:dyDescent="0.3">
      <c r="C61" s="72" t="s">
        <v>70</v>
      </c>
      <c r="G61" s="72" t="s">
        <v>14</v>
      </c>
      <c r="H61" s="77">
        <f>SQRT(H59^2+H60^2)</f>
        <v>8.7155074117600542</v>
      </c>
      <c r="I61" s="83" t="s">
        <v>15</v>
      </c>
      <c r="J61" s="78"/>
    </row>
    <row r="62" spans="1:10" x14ac:dyDescent="0.3">
      <c r="C62" s="72" t="s">
        <v>73</v>
      </c>
      <c r="G62" s="72" t="s">
        <v>14</v>
      </c>
      <c r="H62" s="67">
        <f>6.1/1000</f>
        <v>6.0999999999999995E-3</v>
      </c>
      <c r="I62" s="83" t="s">
        <v>18</v>
      </c>
      <c r="J62" s="78" t="s">
        <v>40</v>
      </c>
    </row>
    <row r="63" spans="1:10" x14ac:dyDescent="0.3">
      <c r="C63" s="72" t="s">
        <v>74</v>
      </c>
      <c r="G63" s="72" t="s">
        <v>14</v>
      </c>
      <c r="H63" s="88">
        <f>H62*H61*2</f>
        <v>0.10632919042347265</v>
      </c>
      <c r="I63" s="83" t="s">
        <v>39</v>
      </c>
      <c r="J63" s="78"/>
    </row>
    <row r="64" spans="1:10" x14ac:dyDescent="0.3">
      <c r="B64" s="84" t="s">
        <v>71</v>
      </c>
      <c r="H64" s="77"/>
      <c r="I64" s="78"/>
      <c r="J64" s="78"/>
    </row>
    <row r="65" spans="1:10" x14ac:dyDescent="0.3">
      <c r="C65" s="72" t="s">
        <v>72</v>
      </c>
      <c r="G65" s="72" t="s">
        <v>14</v>
      </c>
      <c r="H65" s="77">
        <f>H59</f>
        <v>8</v>
      </c>
      <c r="I65" s="78" t="s">
        <v>15</v>
      </c>
      <c r="J65" s="78"/>
    </row>
    <row r="66" spans="1:10" x14ac:dyDescent="0.3">
      <c r="C66" s="72" t="s">
        <v>73</v>
      </c>
      <c r="G66" s="72" t="s">
        <v>14</v>
      </c>
      <c r="H66" s="67">
        <f>10.3/1000</f>
        <v>1.03E-2</v>
      </c>
      <c r="I66" s="78" t="s">
        <v>18</v>
      </c>
      <c r="J66" s="78" t="s">
        <v>40</v>
      </c>
    </row>
    <row r="67" spans="1:10" x14ac:dyDescent="0.3">
      <c r="C67" s="72" t="s">
        <v>75</v>
      </c>
      <c r="G67" s="72" t="s">
        <v>14</v>
      </c>
      <c r="H67" s="77">
        <f>H65*H66</f>
        <v>8.2400000000000001E-2</v>
      </c>
      <c r="I67" s="78" t="s">
        <v>39</v>
      </c>
      <c r="J67" s="78"/>
    </row>
    <row r="68" spans="1:10" x14ac:dyDescent="0.3">
      <c r="H68" s="77"/>
      <c r="I68" s="78"/>
      <c r="J68" s="78"/>
    </row>
    <row r="69" spans="1:10" x14ac:dyDescent="0.3">
      <c r="C69" s="72" t="s">
        <v>76</v>
      </c>
      <c r="G69" s="72" t="s">
        <v>14</v>
      </c>
      <c r="H69" s="77">
        <f>H67+H63</f>
        <v>0.18872919042347264</v>
      </c>
      <c r="I69" s="78" t="s">
        <v>39</v>
      </c>
      <c r="J69" s="78"/>
    </row>
    <row r="70" spans="1:10" x14ac:dyDescent="0.3">
      <c r="C70" s="72" t="s">
        <v>77</v>
      </c>
      <c r="G70" s="72" t="s">
        <v>14</v>
      </c>
      <c r="H70" s="85">
        <f>H69/2</f>
        <v>9.4364595211736318E-2</v>
      </c>
      <c r="I70" s="78" t="s">
        <v>39</v>
      </c>
    </row>
    <row r="71" spans="1:10" x14ac:dyDescent="0.3">
      <c r="B71" s="73"/>
      <c r="I71" s="76"/>
    </row>
    <row r="72" spans="1:10" x14ac:dyDescent="0.3">
      <c r="I72" s="77"/>
      <c r="J72" s="78"/>
    </row>
    <row r="73" spans="1:10" x14ac:dyDescent="0.3">
      <c r="B73" s="84" t="s">
        <v>145</v>
      </c>
      <c r="G73" s="90" t="s">
        <v>14</v>
      </c>
      <c r="H73" s="91">
        <f>H70</f>
        <v>9.4364595211736318E-2</v>
      </c>
      <c r="I73" s="89" t="s">
        <v>39</v>
      </c>
      <c r="J73" s="89" t="s">
        <v>146</v>
      </c>
    </row>
    <row r="74" spans="1:10" x14ac:dyDescent="0.3">
      <c r="I74" s="77"/>
      <c r="J74" s="78"/>
    </row>
    <row r="75" spans="1:10" x14ac:dyDescent="0.3">
      <c r="A75" s="73" t="s">
        <v>82</v>
      </c>
      <c r="I75" s="77"/>
      <c r="J75" s="78"/>
    </row>
    <row r="76" spans="1:10" x14ac:dyDescent="0.3">
      <c r="I76" s="77"/>
      <c r="J76" s="78"/>
    </row>
    <row r="77" spans="1:10" x14ac:dyDescent="0.3">
      <c r="B77" s="80" t="s">
        <v>83</v>
      </c>
      <c r="I77" s="77"/>
      <c r="J77" s="78"/>
    </row>
    <row r="78" spans="1:10" x14ac:dyDescent="0.3">
      <c r="B78" s="84" t="s">
        <v>68</v>
      </c>
      <c r="H78" s="77"/>
      <c r="I78" s="76"/>
      <c r="J78" s="78"/>
    </row>
    <row r="79" spans="1:10" x14ac:dyDescent="0.3">
      <c r="C79" s="72" t="s">
        <v>69</v>
      </c>
      <c r="G79" s="72" t="s">
        <v>14</v>
      </c>
      <c r="H79" s="67">
        <v>8</v>
      </c>
      <c r="I79" s="78" t="s">
        <v>15</v>
      </c>
      <c r="J79" s="78" t="s">
        <v>79</v>
      </c>
    </row>
    <row r="80" spans="1:10" x14ac:dyDescent="0.3">
      <c r="C80" s="72" t="s">
        <v>43</v>
      </c>
      <c r="G80" s="72" t="s">
        <v>14</v>
      </c>
      <c r="H80" s="67">
        <f>(60-1)/12</f>
        <v>4.916666666666667</v>
      </c>
      <c r="I80" s="78" t="s">
        <v>15</v>
      </c>
      <c r="J80" s="78" t="s">
        <v>147</v>
      </c>
    </row>
    <row r="81" spans="1:10" x14ac:dyDescent="0.3">
      <c r="C81" s="72" t="s">
        <v>70</v>
      </c>
      <c r="G81" s="72" t="s">
        <v>14</v>
      </c>
      <c r="H81" s="77">
        <f>SQRT(H79^2+H80^2)</f>
        <v>9.3900804635056829</v>
      </c>
      <c r="I81" s="83" t="s">
        <v>15</v>
      </c>
      <c r="J81" s="78"/>
    </row>
    <row r="82" spans="1:10" x14ac:dyDescent="0.3">
      <c r="C82" s="72" t="s">
        <v>73</v>
      </c>
      <c r="G82" s="72" t="s">
        <v>14</v>
      </c>
      <c r="H82" s="67">
        <f>6.1/1000</f>
        <v>6.0999999999999995E-3</v>
      </c>
      <c r="I82" s="83" t="s">
        <v>18</v>
      </c>
      <c r="J82" s="78" t="s">
        <v>40</v>
      </c>
    </row>
    <row r="83" spans="1:10" x14ac:dyDescent="0.3">
      <c r="C83" s="72" t="s">
        <v>74</v>
      </c>
      <c r="G83" s="72" t="s">
        <v>14</v>
      </c>
      <c r="H83" s="88">
        <f>H82*H81*2</f>
        <v>0.11455898165476933</v>
      </c>
      <c r="I83" s="83" t="s">
        <v>39</v>
      </c>
      <c r="J83" s="78"/>
    </row>
    <row r="84" spans="1:10" x14ac:dyDescent="0.3">
      <c r="B84" s="84" t="s">
        <v>84</v>
      </c>
      <c r="H84" s="77"/>
      <c r="I84" s="78"/>
      <c r="J84" s="78"/>
    </row>
    <row r="85" spans="1:10" x14ac:dyDescent="0.3">
      <c r="C85" s="72" t="s">
        <v>72</v>
      </c>
      <c r="G85" s="72" t="s">
        <v>14</v>
      </c>
      <c r="H85" s="77">
        <f>H79</f>
        <v>8</v>
      </c>
      <c r="I85" s="78" t="s">
        <v>15</v>
      </c>
      <c r="J85" s="78"/>
    </row>
    <row r="86" spans="1:10" x14ac:dyDescent="0.3">
      <c r="C86" s="72" t="s">
        <v>73</v>
      </c>
      <c r="G86" s="72" t="s">
        <v>14</v>
      </c>
      <c r="H86" s="67">
        <f>10.3/1000</f>
        <v>1.03E-2</v>
      </c>
      <c r="I86" s="78" t="s">
        <v>18</v>
      </c>
      <c r="J86" s="78" t="s">
        <v>40</v>
      </c>
    </row>
    <row r="87" spans="1:10" x14ac:dyDescent="0.3">
      <c r="C87" s="72" t="s">
        <v>75</v>
      </c>
      <c r="G87" s="72" t="s">
        <v>14</v>
      </c>
      <c r="H87" s="77">
        <f>H85*H86</f>
        <v>8.2400000000000001E-2</v>
      </c>
      <c r="I87" s="78" t="s">
        <v>39</v>
      </c>
      <c r="J87" s="78"/>
    </row>
    <row r="88" spans="1:10" x14ac:dyDescent="0.3">
      <c r="H88" s="77"/>
      <c r="I88" s="78"/>
      <c r="J88" s="78"/>
    </row>
    <row r="89" spans="1:10" x14ac:dyDescent="0.3">
      <c r="C89" s="72" t="s">
        <v>76</v>
      </c>
      <c r="G89" s="72" t="s">
        <v>14</v>
      </c>
      <c r="H89" s="77">
        <f>H87+H83</f>
        <v>0.19695898165476933</v>
      </c>
      <c r="I89" s="78" t="s">
        <v>39</v>
      </c>
      <c r="J89" s="78"/>
    </row>
    <row r="90" spans="1:10" x14ac:dyDescent="0.3">
      <c r="C90" s="72" t="s">
        <v>77</v>
      </c>
      <c r="G90" s="72" t="s">
        <v>14</v>
      </c>
      <c r="H90" s="85">
        <f>H89/2</f>
        <v>9.8479490827384664E-2</v>
      </c>
      <c r="I90" s="78" t="s">
        <v>39</v>
      </c>
    </row>
    <row r="91" spans="1:10" x14ac:dyDescent="0.3">
      <c r="H91" s="77"/>
      <c r="I91" s="93"/>
      <c r="J91" s="78"/>
    </row>
    <row r="92" spans="1:10" x14ac:dyDescent="0.3">
      <c r="I92" s="94"/>
      <c r="J92" s="78"/>
    </row>
    <row r="93" spans="1:10" x14ac:dyDescent="0.3">
      <c r="B93" s="84" t="s">
        <v>148</v>
      </c>
      <c r="G93" s="90" t="s">
        <v>14</v>
      </c>
      <c r="H93" s="91">
        <f>H90</f>
        <v>9.8479490827384664E-2</v>
      </c>
      <c r="I93" s="93" t="s">
        <v>39</v>
      </c>
      <c r="J93" s="89" t="s">
        <v>146</v>
      </c>
    </row>
    <row r="94" spans="1:10" x14ac:dyDescent="0.3">
      <c r="I94" s="77"/>
      <c r="J94" s="78"/>
    </row>
    <row r="95" spans="1:10" x14ac:dyDescent="0.3">
      <c r="A95" s="72" t="s">
        <v>85</v>
      </c>
      <c r="E95" s="92">
        <f>H93-H73</f>
        <v>4.1148956156483452E-3</v>
      </c>
      <c r="F95" s="78" t="s">
        <v>86</v>
      </c>
      <c r="I95" s="77"/>
      <c r="J95" s="78"/>
    </row>
    <row r="96" spans="1:10" x14ac:dyDescent="0.3">
      <c r="A96" s="72" t="s">
        <v>150</v>
      </c>
      <c r="B96" s="73"/>
      <c r="I96" s="82"/>
    </row>
    <row r="97" spans="1:10" x14ac:dyDescent="0.3">
      <c r="I97" s="78"/>
      <c r="J97" s="78"/>
    </row>
    <row r="98" spans="1:10" x14ac:dyDescent="0.3">
      <c r="A98" s="195" t="s">
        <v>151</v>
      </c>
      <c r="B98" s="195"/>
      <c r="C98" s="195"/>
      <c r="D98" s="195"/>
      <c r="E98" s="195"/>
      <c r="F98" s="195"/>
      <c r="G98" s="100" t="s">
        <v>14</v>
      </c>
      <c r="H98" s="100">
        <f>H73</f>
        <v>9.4364595211736318E-2</v>
      </c>
      <c r="I98" s="131" t="s">
        <v>39</v>
      </c>
      <c r="J98" s="78"/>
    </row>
    <row r="99" spans="1:10" x14ac:dyDescent="0.3">
      <c r="A99" t="s">
        <v>152</v>
      </c>
      <c r="B99" s="100"/>
      <c r="C99" s="100"/>
      <c r="D99" s="100"/>
      <c r="E99" s="100"/>
      <c r="F99" s="100"/>
      <c r="G99" s="100" t="s">
        <v>14</v>
      </c>
      <c r="H99" s="100">
        <f>(H93+H73)/2</f>
        <v>9.6422043019560491E-2</v>
      </c>
      <c r="I99" s="113" t="s">
        <v>39</v>
      </c>
      <c r="J99" s="78"/>
    </row>
    <row r="100" spans="1:10" x14ac:dyDescent="0.3">
      <c r="A100" t="s">
        <v>153</v>
      </c>
      <c r="B100" s="100"/>
      <c r="C100" s="100"/>
      <c r="D100" s="100"/>
      <c r="E100" s="100"/>
      <c r="F100" s="100"/>
      <c r="G100" s="100" t="s">
        <v>14</v>
      </c>
      <c r="H100" s="100">
        <f>H99+I25</f>
        <v>0.13762204301956049</v>
      </c>
      <c r="I100" s="131" t="s">
        <v>39</v>
      </c>
      <c r="J100" s="78"/>
    </row>
    <row r="101" spans="1:10" x14ac:dyDescent="0.3">
      <c r="I101" s="78"/>
      <c r="J101" s="78"/>
    </row>
    <row r="102" spans="1:10" x14ac:dyDescent="0.3">
      <c r="A102" s="72" t="s">
        <v>97</v>
      </c>
      <c r="I102" s="78"/>
      <c r="J102" s="78"/>
    </row>
    <row r="103" spans="1:10" x14ac:dyDescent="0.3">
      <c r="I103" s="78"/>
      <c r="J103" s="78"/>
    </row>
    <row r="104" spans="1:10" x14ac:dyDescent="0.3">
      <c r="A104" s="196" t="s">
        <v>151</v>
      </c>
      <c r="B104" s="196"/>
      <c r="C104" s="196"/>
      <c r="D104" s="196"/>
      <c r="E104" s="196"/>
      <c r="F104" s="196"/>
      <c r="G104" s="96" t="s">
        <v>14</v>
      </c>
      <c r="H104" s="96">
        <f>H98+0.15*H98</f>
        <v>0.10851928449349676</v>
      </c>
      <c r="I104" s="132" t="s">
        <v>39</v>
      </c>
      <c r="J104" s="78"/>
    </row>
    <row r="105" spans="1:10" x14ac:dyDescent="0.3">
      <c r="A105" s="196" t="s">
        <v>152</v>
      </c>
      <c r="B105" s="196"/>
      <c r="C105" s="196"/>
      <c r="D105" s="196"/>
      <c r="E105" s="196"/>
      <c r="F105" s="196"/>
      <c r="G105" s="96" t="s">
        <v>14</v>
      </c>
      <c r="H105" s="96">
        <f>H99+0.15*H99</f>
        <v>0.11088534947249457</v>
      </c>
      <c r="I105" s="97" t="s">
        <v>39</v>
      </c>
      <c r="J105" s="78"/>
    </row>
    <row r="106" spans="1:10" x14ac:dyDescent="0.3">
      <c r="A106" s="196" t="s">
        <v>153</v>
      </c>
      <c r="B106" s="196"/>
      <c r="C106" s="196"/>
      <c r="D106" s="196"/>
      <c r="E106" s="196"/>
      <c r="F106" s="196"/>
      <c r="G106" s="96" t="s">
        <v>14</v>
      </c>
      <c r="H106" s="96">
        <f>H100+0.15*H100</f>
        <v>0.15826534947249457</v>
      </c>
      <c r="I106" s="132" t="s">
        <v>39</v>
      </c>
    </row>
    <row r="107" spans="1:10" x14ac:dyDescent="0.3">
      <c r="B107" s="73"/>
      <c r="I107" s="82"/>
    </row>
    <row r="108" spans="1:10" x14ac:dyDescent="0.3">
      <c r="A108" t="s">
        <v>154</v>
      </c>
      <c r="I108" s="78"/>
      <c r="J108" s="78"/>
    </row>
    <row r="109" spans="1:10" x14ac:dyDescent="0.3">
      <c r="I109" s="78"/>
      <c r="J109" s="78"/>
    </row>
    <row r="110" spans="1:10" x14ac:dyDescent="0.3">
      <c r="A110" s="197" t="s">
        <v>155</v>
      </c>
      <c r="B110" s="197"/>
      <c r="C110" s="197"/>
      <c r="D110" s="197"/>
      <c r="E110" s="197"/>
      <c r="F110" s="197"/>
      <c r="G110" s="133" t="s">
        <v>14</v>
      </c>
      <c r="H110" s="133">
        <f>11*I25</f>
        <v>0.45319999999999999</v>
      </c>
      <c r="I110" s="134" t="s">
        <v>156</v>
      </c>
      <c r="J110" s="78"/>
    </row>
    <row r="111" spans="1:10" x14ac:dyDescent="0.3">
      <c r="I111" s="78"/>
      <c r="J111" s="78"/>
    </row>
    <row r="112" spans="1:10" x14ac:dyDescent="0.3">
      <c r="I112" s="78"/>
      <c r="J112" s="78"/>
    </row>
    <row r="113" spans="2:10" x14ac:dyDescent="0.3">
      <c r="I113" s="78"/>
      <c r="J113" s="78"/>
    </row>
    <row r="114" spans="2:10" x14ac:dyDescent="0.3">
      <c r="I114" s="78"/>
      <c r="J114" s="78"/>
    </row>
    <row r="115" spans="2:10" x14ac:dyDescent="0.3">
      <c r="I115" s="78"/>
      <c r="J115" s="78"/>
    </row>
    <row r="116" spans="2:10" x14ac:dyDescent="0.3">
      <c r="I116" s="78"/>
      <c r="J116" s="78"/>
    </row>
    <row r="117" spans="2:10" x14ac:dyDescent="0.3">
      <c r="I117" s="78"/>
    </row>
    <row r="118" spans="2:10" x14ac:dyDescent="0.3">
      <c r="I118" s="78"/>
    </row>
    <row r="119" spans="2:10" x14ac:dyDescent="0.3">
      <c r="B119" s="73"/>
      <c r="I119" s="82"/>
    </row>
    <row r="120" spans="2:10" x14ac:dyDescent="0.3">
      <c r="I120" s="78"/>
      <c r="J120" s="78"/>
    </row>
    <row r="121" spans="2:10" x14ac:dyDescent="0.3">
      <c r="I121" s="78"/>
      <c r="J121" s="78"/>
    </row>
    <row r="122" spans="2:10" x14ac:dyDescent="0.3">
      <c r="I122" s="83"/>
      <c r="J122" s="78"/>
    </row>
    <row r="123" spans="2:10" x14ac:dyDescent="0.3">
      <c r="I123" s="77"/>
      <c r="J123" s="78"/>
    </row>
    <row r="124" spans="2:10" x14ac:dyDescent="0.3">
      <c r="I124" s="77"/>
      <c r="J124" s="78"/>
    </row>
    <row r="125" spans="2:10" x14ac:dyDescent="0.3">
      <c r="I125" s="77"/>
      <c r="J125" s="78"/>
    </row>
    <row r="126" spans="2:10" x14ac:dyDescent="0.3">
      <c r="I126" s="77"/>
      <c r="J126" s="78"/>
    </row>
    <row r="127" spans="2:10" x14ac:dyDescent="0.3">
      <c r="I127" s="77"/>
      <c r="J127" s="78"/>
    </row>
    <row r="128" spans="2:10" x14ac:dyDescent="0.3">
      <c r="I128" s="77"/>
      <c r="J128" s="78"/>
    </row>
  </sheetData>
  <mergeCells count="5">
    <mergeCell ref="A98:F98"/>
    <mergeCell ref="A104:F104"/>
    <mergeCell ref="A105:F105"/>
    <mergeCell ref="A106:F106"/>
    <mergeCell ref="A110:F1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BC592-E479-406C-8368-FE42A8BB051D}">
  <dimension ref="A3:J127"/>
  <sheetViews>
    <sheetView zoomScale="130" zoomScaleNormal="130" workbookViewId="0">
      <selection activeCell="J20" sqref="J20"/>
    </sheetView>
  </sheetViews>
  <sheetFormatPr defaultRowHeight="13.2" x14ac:dyDescent="0.25"/>
  <cols>
    <col min="1" max="1" width="6.77734375" style="136" customWidth="1"/>
    <col min="2" max="2" width="8.88671875" style="136"/>
    <col min="3" max="3" width="25.88671875" style="136" customWidth="1"/>
    <col min="4" max="4" width="12.33203125" style="136" customWidth="1"/>
    <col min="5" max="5" width="15.109375" style="136" customWidth="1"/>
    <col min="6" max="6" width="21.33203125" style="136" customWidth="1"/>
    <col min="7" max="7" width="19.77734375" style="136" customWidth="1"/>
    <col min="8" max="12" width="8.88671875" style="136"/>
    <col min="13" max="13" width="21" style="136" customWidth="1"/>
    <col min="14" max="14" width="24" style="136" customWidth="1"/>
    <col min="15" max="16384" width="8.88671875" style="136"/>
  </cols>
  <sheetData>
    <row r="3" spans="2:10" x14ac:dyDescent="0.25">
      <c r="B3" s="153" t="s">
        <v>157</v>
      </c>
    </row>
    <row r="4" spans="2:10" x14ac:dyDescent="0.25">
      <c r="B4" s="137"/>
    </row>
    <row r="6" spans="2:10" x14ac:dyDescent="0.25">
      <c r="I6" s="138"/>
    </row>
    <row r="7" spans="2:10" x14ac:dyDescent="0.25">
      <c r="B7" s="135"/>
      <c r="I7" s="139"/>
    </row>
    <row r="8" spans="2:10" x14ac:dyDescent="0.25">
      <c r="I8" s="140"/>
      <c r="J8" s="141"/>
    </row>
    <row r="9" spans="2:10" x14ac:dyDescent="0.25">
      <c r="I9" s="140"/>
      <c r="J9" s="141"/>
    </row>
    <row r="10" spans="2:10" x14ac:dyDescent="0.25">
      <c r="I10" s="142"/>
      <c r="J10" s="141"/>
    </row>
    <row r="11" spans="2:10" x14ac:dyDescent="0.25">
      <c r="I11" s="140"/>
      <c r="J11" s="141"/>
    </row>
    <row r="12" spans="2:10" x14ac:dyDescent="0.25">
      <c r="I12" s="140"/>
      <c r="J12" s="141"/>
    </row>
    <row r="13" spans="2:10" x14ac:dyDescent="0.25">
      <c r="I13" s="140"/>
      <c r="J13" s="141"/>
    </row>
    <row r="14" spans="2:10" x14ac:dyDescent="0.25">
      <c r="I14" s="140"/>
      <c r="J14" s="141"/>
    </row>
    <row r="15" spans="2:10" x14ac:dyDescent="0.25">
      <c r="I15" s="140"/>
      <c r="J15" s="141"/>
    </row>
    <row r="16" spans="2:10" x14ac:dyDescent="0.25">
      <c r="I16" s="140"/>
      <c r="J16" s="141"/>
    </row>
    <row r="17" spans="2:10" x14ac:dyDescent="0.25">
      <c r="I17" s="140"/>
      <c r="J17" s="141"/>
    </row>
    <row r="18" spans="2:10" x14ac:dyDescent="0.25">
      <c r="I18" s="140"/>
      <c r="J18" s="141"/>
    </row>
    <row r="19" spans="2:10" x14ac:dyDescent="0.25">
      <c r="B19" s="153"/>
      <c r="C19" s="154" t="s">
        <v>158</v>
      </c>
      <c r="D19" s="154" t="s">
        <v>159</v>
      </c>
      <c r="E19" s="154" t="s">
        <v>160</v>
      </c>
      <c r="F19" s="154" t="s">
        <v>161</v>
      </c>
      <c r="G19" s="155" t="s">
        <v>162</v>
      </c>
      <c r="I19" s="140"/>
    </row>
    <row r="20" spans="2:10" x14ac:dyDescent="0.25">
      <c r="B20" s="155"/>
      <c r="C20" s="156" t="s">
        <v>163</v>
      </c>
      <c r="D20" s="157">
        <f>'END DIA'!H41</f>
        <v>0.88304538289872836</v>
      </c>
      <c r="E20" s="156">
        <v>1</v>
      </c>
      <c r="F20" s="157">
        <f>D20*E20</f>
        <v>0.88304538289872836</v>
      </c>
      <c r="G20" s="199">
        <f>SPAN!D4</f>
        <v>128.44</v>
      </c>
      <c r="I20" s="139"/>
    </row>
    <row r="21" spans="2:10" x14ac:dyDescent="0.25">
      <c r="B21" s="199" t="s">
        <v>164</v>
      </c>
      <c r="C21" s="156" t="s">
        <v>165</v>
      </c>
      <c r="D21" s="157">
        <f>'INT DIA'!H104</f>
        <v>0.10851928449349676</v>
      </c>
      <c r="E21" s="156">
        <v>6</v>
      </c>
      <c r="F21" s="157">
        <f t="shared" ref="F21:F24" si="0">D21*E21</f>
        <v>0.65111570696098053</v>
      </c>
      <c r="G21" s="199"/>
      <c r="I21" s="140"/>
      <c r="J21" s="141"/>
    </row>
    <row r="22" spans="2:10" x14ac:dyDescent="0.25">
      <c r="B22" s="199"/>
      <c r="C22" s="156" t="s">
        <v>166</v>
      </c>
      <c r="D22" s="157">
        <f>'INT DIA'!H105</f>
        <v>0.11088534947249457</v>
      </c>
      <c r="E22" s="156">
        <v>3</v>
      </c>
      <c r="F22" s="157">
        <f t="shared" si="0"/>
        <v>0.3326560484174837</v>
      </c>
      <c r="G22" s="199"/>
      <c r="I22" s="140"/>
      <c r="J22" s="141"/>
    </row>
    <row r="23" spans="2:10" x14ac:dyDescent="0.25">
      <c r="B23" s="199"/>
      <c r="C23" s="156" t="s">
        <v>171</v>
      </c>
      <c r="D23" s="157">
        <f>'INT DIA'!H106</f>
        <v>0.15826534947249457</v>
      </c>
      <c r="E23" s="156">
        <v>2</v>
      </c>
      <c r="F23" s="157">
        <f t="shared" si="0"/>
        <v>0.31653069894498914</v>
      </c>
      <c r="G23" s="199"/>
      <c r="I23" s="143"/>
      <c r="J23" s="141"/>
    </row>
    <row r="24" spans="2:10" x14ac:dyDescent="0.25">
      <c r="B24" s="153"/>
      <c r="C24" s="156" t="s">
        <v>167</v>
      </c>
      <c r="D24" s="157">
        <f>'INT DIA'!I25</f>
        <v>4.1200000000000001E-2</v>
      </c>
      <c r="E24" s="156">
        <v>11</v>
      </c>
      <c r="F24" s="157">
        <f t="shared" si="0"/>
        <v>0.45319999999999999</v>
      </c>
      <c r="G24" s="199"/>
      <c r="I24" s="140"/>
      <c r="J24" s="141"/>
    </row>
    <row r="25" spans="2:10" x14ac:dyDescent="0.25">
      <c r="B25" s="153"/>
      <c r="C25" s="198" t="s">
        <v>168</v>
      </c>
      <c r="D25" s="198"/>
      <c r="E25" s="198"/>
      <c r="F25" s="159">
        <f>SUM(F20:F24)</f>
        <v>2.6365478372221816</v>
      </c>
      <c r="G25" s="153"/>
      <c r="I25" s="140"/>
      <c r="J25" s="141"/>
    </row>
    <row r="26" spans="2:10" x14ac:dyDescent="0.25">
      <c r="B26" s="153"/>
      <c r="C26" s="200"/>
      <c r="D26" s="200"/>
      <c r="E26" s="200"/>
      <c r="F26" s="153"/>
      <c r="G26" s="153"/>
      <c r="I26" s="140"/>
      <c r="J26" s="141"/>
    </row>
    <row r="27" spans="2:10" x14ac:dyDescent="0.25">
      <c r="B27" s="153"/>
      <c r="C27" s="200"/>
      <c r="D27" s="200"/>
      <c r="E27" s="200"/>
      <c r="F27" s="155" t="s">
        <v>169</v>
      </c>
      <c r="G27" s="153"/>
      <c r="I27" s="140"/>
      <c r="J27" s="141"/>
    </row>
    <row r="28" spans="2:10" x14ac:dyDescent="0.25">
      <c r="B28" s="153"/>
      <c r="C28" s="198" t="s">
        <v>170</v>
      </c>
      <c r="D28" s="198"/>
      <c r="E28" s="198"/>
      <c r="F28" s="160">
        <f>F25/G20</f>
        <v>2.0527466811135018E-2</v>
      </c>
      <c r="G28" s="153"/>
      <c r="I28" s="140"/>
      <c r="J28" s="141"/>
    </row>
    <row r="29" spans="2:10" x14ac:dyDescent="0.25">
      <c r="I29" s="140"/>
      <c r="J29" s="141"/>
    </row>
    <row r="30" spans="2:10" x14ac:dyDescent="0.25">
      <c r="I30" s="140"/>
      <c r="J30" s="141"/>
    </row>
    <row r="31" spans="2:10" x14ac:dyDescent="0.25">
      <c r="I31" s="140"/>
      <c r="J31" s="141"/>
    </row>
    <row r="32" spans="2:10" x14ac:dyDescent="0.25">
      <c r="B32" s="137"/>
      <c r="I32" s="139"/>
      <c r="J32" s="141"/>
    </row>
    <row r="33" spans="2:10" x14ac:dyDescent="0.25">
      <c r="I33" s="140"/>
      <c r="J33" s="141"/>
    </row>
    <row r="34" spans="2:10" x14ac:dyDescent="0.25">
      <c r="I34" s="140"/>
      <c r="J34" s="141"/>
    </row>
    <row r="35" spans="2:10" x14ac:dyDescent="0.25">
      <c r="I35" s="142"/>
      <c r="J35" s="141"/>
    </row>
    <row r="36" spans="2:10" x14ac:dyDescent="0.25">
      <c r="I36" s="140"/>
      <c r="J36" s="141"/>
    </row>
    <row r="37" spans="2:10" x14ac:dyDescent="0.25">
      <c r="I37" s="140"/>
      <c r="J37" s="141"/>
    </row>
    <row r="38" spans="2:10" x14ac:dyDescent="0.25">
      <c r="I38" s="140"/>
      <c r="J38" s="141"/>
    </row>
    <row r="39" spans="2:10" x14ac:dyDescent="0.25">
      <c r="I39" s="140"/>
      <c r="J39" s="141"/>
    </row>
    <row r="40" spans="2:10" x14ac:dyDescent="0.25">
      <c r="I40" s="140"/>
      <c r="J40" s="141"/>
    </row>
    <row r="41" spans="2:10" x14ac:dyDescent="0.25">
      <c r="B41" s="135"/>
      <c r="I41" s="140"/>
      <c r="J41" s="141"/>
    </row>
    <row r="42" spans="2:10" x14ac:dyDescent="0.25">
      <c r="I42" s="140"/>
      <c r="J42" s="141"/>
    </row>
    <row r="43" spans="2:10" x14ac:dyDescent="0.25">
      <c r="I43" s="140"/>
      <c r="J43" s="141"/>
    </row>
    <row r="44" spans="2:10" x14ac:dyDescent="0.25">
      <c r="I44" s="140"/>
      <c r="J44" s="141"/>
    </row>
    <row r="45" spans="2:10" x14ac:dyDescent="0.25">
      <c r="B45" s="137"/>
      <c r="I45" s="139"/>
      <c r="J45" s="141"/>
    </row>
    <row r="46" spans="2:10" x14ac:dyDescent="0.25">
      <c r="I46" s="140"/>
      <c r="J46" s="141"/>
    </row>
    <row r="47" spans="2:10" x14ac:dyDescent="0.25">
      <c r="I47" s="140"/>
      <c r="J47" s="141"/>
    </row>
    <row r="48" spans="2:10" x14ac:dyDescent="0.25">
      <c r="I48" s="142"/>
      <c r="J48" s="141"/>
    </row>
    <row r="49" spans="1:10" x14ac:dyDescent="0.25">
      <c r="I49" s="140"/>
      <c r="J49" s="141"/>
    </row>
    <row r="50" spans="1:10" x14ac:dyDescent="0.25">
      <c r="I50" s="140"/>
      <c r="J50" s="141"/>
    </row>
    <row r="51" spans="1:10" x14ac:dyDescent="0.25">
      <c r="I51" s="140"/>
      <c r="J51" s="141"/>
    </row>
    <row r="52" spans="1:10" x14ac:dyDescent="0.25">
      <c r="I52" s="140"/>
      <c r="J52" s="141"/>
    </row>
    <row r="53" spans="1:10" x14ac:dyDescent="0.25">
      <c r="I53" s="140"/>
      <c r="J53" s="141"/>
    </row>
    <row r="54" spans="1:10" x14ac:dyDescent="0.25">
      <c r="I54" s="140"/>
      <c r="J54" s="141"/>
    </row>
    <row r="55" spans="1:10" x14ac:dyDescent="0.25">
      <c r="A55" s="137"/>
      <c r="I55" s="140"/>
      <c r="J55" s="141"/>
    </row>
    <row r="56" spans="1:10" x14ac:dyDescent="0.25">
      <c r="B56" s="135"/>
      <c r="I56" s="140"/>
      <c r="J56" s="141"/>
    </row>
    <row r="57" spans="1:10" x14ac:dyDescent="0.25">
      <c r="B57" s="144"/>
      <c r="H57" s="140"/>
      <c r="I57" s="139"/>
      <c r="J57" s="141"/>
    </row>
    <row r="58" spans="1:10" x14ac:dyDescent="0.25">
      <c r="H58" s="140"/>
      <c r="I58" s="141"/>
      <c r="J58" s="141"/>
    </row>
    <row r="59" spans="1:10" x14ac:dyDescent="0.25">
      <c r="H59" s="140"/>
      <c r="I59" s="141"/>
      <c r="J59" s="141"/>
    </row>
    <row r="60" spans="1:10" x14ac:dyDescent="0.25">
      <c r="H60" s="140"/>
      <c r="I60" s="145"/>
      <c r="J60" s="141"/>
    </row>
    <row r="61" spans="1:10" x14ac:dyDescent="0.25">
      <c r="H61" s="140"/>
      <c r="I61" s="145"/>
      <c r="J61" s="141"/>
    </row>
    <row r="62" spans="1:10" x14ac:dyDescent="0.25">
      <c r="H62" s="140"/>
      <c r="I62" s="145"/>
      <c r="J62" s="141"/>
    </row>
    <row r="63" spans="1:10" x14ac:dyDescent="0.25">
      <c r="B63" s="144"/>
      <c r="H63" s="140"/>
      <c r="I63" s="141"/>
      <c r="J63" s="141"/>
    </row>
    <row r="64" spans="1:10" x14ac:dyDescent="0.25">
      <c r="H64" s="140"/>
      <c r="I64" s="141"/>
      <c r="J64" s="141"/>
    </row>
    <row r="65" spans="1:10" x14ac:dyDescent="0.25">
      <c r="H65" s="140"/>
      <c r="I65" s="141"/>
      <c r="J65" s="141"/>
    </row>
    <row r="66" spans="1:10" x14ac:dyDescent="0.25">
      <c r="H66" s="140"/>
      <c r="I66" s="141"/>
      <c r="J66" s="141"/>
    </row>
    <row r="67" spans="1:10" x14ac:dyDescent="0.25">
      <c r="H67" s="140"/>
      <c r="I67" s="141"/>
      <c r="J67" s="141"/>
    </row>
    <row r="68" spans="1:10" x14ac:dyDescent="0.25">
      <c r="H68" s="140"/>
      <c r="I68" s="141"/>
      <c r="J68" s="141"/>
    </row>
    <row r="69" spans="1:10" x14ac:dyDescent="0.25">
      <c r="I69" s="141"/>
    </row>
    <row r="70" spans="1:10" x14ac:dyDescent="0.25">
      <c r="B70" s="137"/>
      <c r="I70" s="139"/>
    </row>
    <row r="71" spans="1:10" x14ac:dyDescent="0.25">
      <c r="I71" s="140"/>
      <c r="J71" s="141"/>
    </row>
    <row r="72" spans="1:10" x14ac:dyDescent="0.25">
      <c r="B72" s="144"/>
      <c r="G72" s="144"/>
      <c r="H72" s="146"/>
      <c r="I72" s="147"/>
      <c r="J72" s="147"/>
    </row>
    <row r="73" spans="1:10" x14ac:dyDescent="0.25">
      <c r="I73" s="140"/>
      <c r="J73" s="141"/>
    </row>
    <row r="74" spans="1:10" x14ac:dyDescent="0.25">
      <c r="A74" s="137"/>
      <c r="I74" s="140"/>
      <c r="J74" s="141"/>
    </row>
    <row r="75" spans="1:10" x14ac:dyDescent="0.25">
      <c r="I75" s="140"/>
      <c r="J75" s="141"/>
    </row>
    <row r="76" spans="1:10" x14ac:dyDescent="0.25">
      <c r="B76" s="135"/>
      <c r="I76" s="140"/>
      <c r="J76" s="141"/>
    </row>
    <row r="77" spans="1:10" x14ac:dyDescent="0.25">
      <c r="B77" s="144"/>
      <c r="H77" s="140"/>
      <c r="I77" s="139"/>
      <c r="J77" s="141"/>
    </row>
    <row r="78" spans="1:10" x14ac:dyDescent="0.25">
      <c r="H78" s="140"/>
      <c r="I78" s="141"/>
      <c r="J78" s="141"/>
    </row>
    <row r="79" spans="1:10" x14ac:dyDescent="0.25">
      <c r="H79" s="140"/>
      <c r="I79" s="141"/>
      <c r="J79" s="141"/>
    </row>
    <row r="80" spans="1:10" x14ac:dyDescent="0.25">
      <c r="H80" s="140"/>
      <c r="I80" s="145"/>
      <c r="J80" s="141"/>
    </row>
    <row r="81" spans="2:10" x14ac:dyDescent="0.25">
      <c r="H81" s="140"/>
      <c r="I81" s="145"/>
      <c r="J81" s="141"/>
    </row>
    <row r="82" spans="2:10" x14ac:dyDescent="0.25">
      <c r="H82" s="140"/>
      <c r="I82" s="145"/>
      <c r="J82" s="141"/>
    </row>
    <row r="83" spans="2:10" x14ac:dyDescent="0.25">
      <c r="B83" s="144"/>
      <c r="H83" s="140"/>
      <c r="I83" s="141"/>
      <c r="J83" s="141"/>
    </row>
    <row r="84" spans="2:10" x14ac:dyDescent="0.25">
      <c r="H84" s="140"/>
      <c r="I84" s="141"/>
      <c r="J84" s="141"/>
    </row>
    <row r="85" spans="2:10" x14ac:dyDescent="0.25">
      <c r="H85" s="140"/>
      <c r="I85" s="141"/>
      <c r="J85" s="141"/>
    </row>
    <row r="86" spans="2:10" x14ac:dyDescent="0.25">
      <c r="H86" s="140"/>
      <c r="I86" s="141"/>
      <c r="J86" s="141"/>
    </row>
    <row r="87" spans="2:10" x14ac:dyDescent="0.25">
      <c r="H87" s="140"/>
      <c r="I87" s="141"/>
      <c r="J87" s="141"/>
    </row>
    <row r="88" spans="2:10" x14ac:dyDescent="0.25">
      <c r="H88" s="140"/>
      <c r="I88" s="141"/>
      <c r="J88" s="141"/>
    </row>
    <row r="89" spans="2:10" x14ac:dyDescent="0.25">
      <c r="I89" s="141"/>
    </row>
    <row r="90" spans="2:10" x14ac:dyDescent="0.25">
      <c r="H90" s="140"/>
      <c r="I90" s="141"/>
      <c r="J90" s="141"/>
    </row>
    <row r="91" spans="2:10" x14ac:dyDescent="0.25">
      <c r="I91" s="140"/>
      <c r="J91" s="141"/>
    </row>
    <row r="92" spans="2:10" x14ac:dyDescent="0.25">
      <c r="B92" s="144"/>
      <c r="G92" s="144"/>
      <c r="H92" s="146"/>
      <c r="I92" s="141"/>
      <c r="J92" s="147"/>
    </row>
    <row r="93" spans="2:10" x14ac:dyDescent="0.25">
      <c r="I93" s="140"/>
      <c r="J93" s="141"/>
    </row>
    <row r="94" spans="2:10" x14ac:dyDescent="0.25">
      <c r="E94" s="148"/>
      <c r="F94" s="141"/>
      <c r="I94" s="140"/>
      <c r="J94" s="141"/>
    </row>
    <row r="95" spans="2:10" x14ac:dyDescent="0.25">
      <c r="B95" s="137"/>
      <c r="I95" s="149"/>
    </row>
    <row r="96" spans="2:10" x14ac:dyDescent="0.25">
      <c r="I96" s="141"/>
      <c r="J96" s="141"/>
    </row>
    <row r="97" spans="1:10" x14ac:dyDescent="0.25">
      <c r="A97" s="141"/>
      <c r="B97" s="141"/>
      <c r="C97" s="141"/>
      <c r="D97" s="141"/>
      <c r="E97" s="141"/>
      <c r="F97" s="141"/>
      <c r="I97" s="141"/>
      <c r="J97" s="141"/>
    </row>
    <row r="98" spans="1:10" x14ac:dyDescent="0.25">
      <c r="I98" s="145"/>
      <c r="J98" s="141"/>
    </row>
    <row r="99" spans="1:10" x14ac:dyDescent="0.25">
      <c r="I99" s="141"/>
      <c r="J99" s="141"/>
    </row>
    <row r="100" spans="1:10" x14ac:dyDescent="0.25">
      <c r="I100" s="141"/>
      <c r="J100" s="141"/>
    </row>
    <row r="101" spans="1:10" x14ac:dyDescent="0.25">
      <c r="I101" s="141"/>
      <c r="J101" s="141"/>
    </row>
    <row r="102" spans="1:10" x14ac:dyDescent="0.25">
      <c r="I102" s="141"/>
      <c r="J102" s="141"/>
    </row>
    <row r="103" spans="1:10" x14ac:dyDescent="0.25">
      <c r="A103" s="150"/>
      <c r="B103" s="150"/>
      <c r="C103" s="150"/>
      <c r="D103" s="150"/>
      <c r="E103" s="150"/>
      <c r="F103" s="150"/>
      <c r="G103" s="135"/>
      <c r="H103" s="135"/>
      <c r="I103" s="150"/>
      <c r="J103" s="141"/>
    </row>
    <row r="104" spans="1:10" x14ac:dyDescent="0.25">
      <c r="A104" s="150"/>
      <c r="B104" s="150"/>
      <c r="C104" s="150"/>
      <c r="D104" s="150"/>
      <c r="E104" s="150"/>
      <c r="F104" s="150"/>
      <c r="G104" s="135"/>
      <c r="H104" s="135"/>
      <c r="I104" s="151"/>
      <c r="J104" s="141"/>
    </row>
    <row r="105" spans="1:10" x14ac:dyDescent="0.25">
      <c r="A105" s="150"/>
      <c r="B105" s="150"/>
      <c r="C105" s="150"/>
      <c r="D105" s="150"/>
      <c r="E105" s="150"/>
      <c r="F105" s="150"/>
      <c r="G105" s="135"/>
      <c r="H105" s="135"/>
      <c r="I105" s="150"/>
    </row>
    <row r="106" spans="1:10" x14ac:dyDescent="0.25">
      <c r="B106" s="137"/>
      <c r="I106" s="149"/>
    </row>
    <row r="107" spans="1:10" x14ac:dyDescent="0.25">
      <c r="I107" s="141"/>
      <c r="J107" s="141"/>
    </row>
    <row r="108" spans="1:10" x14ac:dyDescent="0.25">
      <c r="I108" s="141"/>
      <c r="J108" s="141"/>
    </row>
    <row r="109" spans="1:10" x14ac:dyDescent="0.25">
      <c r="A109" s="146"/>
      <c r="B109" s="146"/>
      <c r="C109" s="146"/>
      <c r="D109" s="146"/>
      <c r="E109" s="146"/>
      <c r="F109" s="146"/>
      <c r="G109" s="146"/>
      <c r="H109" s="146"/>
      <c r="I109" s="152"/>
      <c r="J109" s="141"/>
    </row>
    <row r="110" spans="1:10" x14ac:dyDescent="0.25">
      <c r="I110" s="141"/>
      <c r="J110" s="141"/>
    </row>
    <row r="111" spans="1:10" x14ac:dyDescent="0.25">
      <c r="I111" s="141"/>
      <c r="J111" s="141"/>
    </row>
    <row r="112" spans="1:10" x14ac:dyDescent="0.25">
      <c r="I112" s="141"/>
      <c r="J112" s="141"/>
    </row>
    <row r="113" spans="2:10" x14ac:dyDescent="0.25">
      <c r="I113" s="141"/>
      <c r="J113" s="141"/>
    </row>
    <row r="114" spans="2:10" x14ac:dyDescent="0.25">
      <c r="I114" s="141"/>
      <c r="J114" s="141"/>
    </row>
    <row r="115" spans="2:10" x14ac:dyDescent="0.25">
      <c r="I115" s="141"/>
      <c r="J115" s="141"/>
    </row>
    <row r="116" spans="2:10" x14ac:dyDescent="0.25">
      <c r="I116" s="141"/>
    </row>
    <row r="117" spans="2:10" x14ac:dyDescent="0.25">
      <c r="I117" s="141"/>
    </row>
    <row r="118" spans="2:10" x14ac:dyDescent="0.25">
      <c r="B118" s="137"/>
      <c r="I118" s="149"/>
    </row>
    <row r="119" spans="2:10" x14ac:dyDescent="0.25">
      <c r="I119" s="141"/>
      <c r="J119" s="141"/>
    </row>
    <row r="120" spans="2:10" x14ac:dyDescent="0.25">
      <c r="I120" s="141"/>
      <c r="J120" s="141"/>
    </row>
    <row r="121" spans="2:10" x14ac:dyDescent="0.25">
      <c r="I121" s="145"/>
      <c r="J121" s="141"/>
    </row>
    <row r="122" spans="2:10" x14ac:dyDescent="0.25">
      <c r="I122" s="140"/>
      <c r="J122" s="141"/>
    </row>
    <row r="123" spans="2:10" x14ac:dyDescent="0.25">
      <c r="I123" s="140"/>
      <c r="J123" s="141"/>
    </row>
    <row r="124" spans="2:10" x14ac:dyDescent="0.25">
      <c r="I124" s="140"/>
      <c r="J124" s="141"/>
    </row>
    <row r="125" spans="2:10" x14ac:dyDescent="0.25">
      <c r="I125" s="140"/>
      <c r="J125" s="141"/>
    </row>
    <row r="126" spans="2:10" x14ac:dyDescent="0.25">
      <c r="I126" s="140"/>
      <c r="J126" s="141"/>
    </row>
    <row r="127" spans="2:10" x14ac:dyDescent="0.25">
      <c r="I127" s="140"/>
      <c r="J127" s="141"/>
    </row>
  </sheetData>
  <mergeCells count="6">
    <mergeCell ref="C28:E28"/>
    <mergeCell ref="G20:G24"/>
    <mergeCell ref="B21:B23"/>
    <mergeCell ref="C25:E25"/>
    <mergeCell ref="C26:E26"/>
    <mergeCell ref="C27:E27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EB5B6-C8E4-4F91-8403-EF538CA32207}">
  <dimension ref="A3:L156"/>
  <sheetViews>
    <sheetView topLeftCell="A22" zoomScale="130" zoomScaleNormal="130" workbookViewId="0">
      <selection activeCell="N39" sqref="N39"/>
    </sheetView>
  </sheetViews>
  <sheetFormatPr defaultRowHeight="14.4" x14ac:dyDescent="0.3"/>
  <cols>
    <col min="1" max="1" width="6.77734375" style="40" customWidth="1"/>
    <col min="2" max="3" width="8.88671875" style="40"/>
    <col min="4" max="4" width="18.21875" style="40" customWidth="1"/>
    <col min="5" max="5" width="8.88671875" style="40"/>
    <col min="6" max="6" width="13.77734375" style="40" customWidth="1"/>
    <col min="7" max="12" width="8.88671875" style="40"/>
    <col min="13" max="13" width="21" style="40" customWidth="1"/>
    <col min="14" max="14" width="24" style="40" customWidth="1"/>
    <col min="15" max="16384" width="8.88671875" style="40"/>
  </cols>
  <sheetData>
    <row r="3" spans="1:10" x14ac:dyDescent="0.3">
      <c r="B3" s="98" t="s">
        <v>88</v>
      </c>
    </row>
    <row r="4" spans="1:10" x14ac:dyDescent="0.3">
      <c r="B4" s="99"/>
      <c r="H4" s="88"/>
    </row>
    <row r="5" spans="1:10" x14ac:dyDescent="0.3">
      <c r="A5" s="104">
        <v>1</v>
      </c>
      <c r="B5" s="90" t="s">
        <v>89</v>
      </c>
      <c r="G5" s="105"/>
      <c r="H5" s="88"/>
      <c r="I5" s="101"/>
    </row>
    <row r="6" spans="1:10" x14ac:dyDescent="0.3">
      <c r="A6" s="104"/>
      <c r="B6" s="100"/>
      <c r="C6" s="40" t="s">
        <v>90</v>
      </c>
      <c r="G6" s="105" t="s">
        <v>14</v>
      </c>
      <c r="H6" s="111">
        <v>10</v>
      </c>
      <c r="I6" s="102" t="s">
        <v>22</v>
      </c>
    </row>
    <row r="7" spans="1:10" x14ac:dyDescent="0.3">
      <c r="A7" s="104"/>
      <c r="B7" s="98"/>
      <c r="C7" s="40" t="s">
        <v>91</v>
      </c>
      <c r="G7" s="105" t="s">
        <v>14</v>
      </c>
      <c r="H7" s="111">
        <v>50</v>
      </c>
      <c r="I7" s="106" t="s">
        <v>22</v>
      </c>
    </row>
    <row r="8" spans="1:10" x14ac:dyDescent="0.3">
      <c r="A8" s="104"/>
      <c r="C8" s="40" t="s">
        <v>92</v>
      </c>
      <c r="G8" s="105" t="s">
        <v>14</v>
      </c>
      <c r="H8" s="111">
        <f>5/8</f>
        <v>0.625</v>
      </c>
      <c r="I8" s="101" t="s">
        <v>22</v>
      </c>
      <c r="J8" s="101"/>
    </row>
    <row r="9" spans="1:10" ht="15" customHeight="1" x14ac:dyDescent="0.3">
      <c r="A9" s="104"/>
      <c r="C9" s="40" t="s">
        <v>95</v>
      </c>
      <c r="G9" s="105" t="s">
        <v>14</v>
      </c>
      <c r="H9" s="111">
        <f>H6*H7*H8</f>
        <v>312.5</v>
      </c>
      <c r="I9" s="101" t="s">
        <v>93</v>
      </c>
      <c r="J9" s="101"/>
    </row>
    <row r="10" spans="1:10" x14ac:dyDescent="0.3">
      <c r="A10" s="104"/>
      <c r="C10" s="40" t="s">
        <v>94</v>
      </c>
      <c r="G10" s="105" t="s">
        <v>14</v>
      </c>
      <c r="H10" s="88">
        <f>((H9/(12*12*12))*0.49)*2</f>
        <v>0.17722800925925927</v>
      </c>
      <c r="I10" s="102" t="s">
        <v>39</v>
      </c>
      <c r="J10" s="101"/>
    </row>
    <row r="11" spans="1:10" x14ac:dyDescent="0.3">
      <c r="A11" s="104"/>
      <c r="C11" s="161" t="s">
        <v>178</v>
      </c>
      <c r="D11" s="162"/>
      <c r="E11" s="162"/>
      <c r="F11" s="162"/>
      <c r="G11" s="163" t="s">
        <v>14</v>
      </c>
      <c r="H11" s="164">
        <f>H10+0.15*H10</f>
        <v>0.20381221064814817</v>
      </c>
      <c r="I11" s="165" t="s">
        <v>39</v>
      </c>
      <c r="J11" s="101"/>
    </row>
    <row r="12" spans="1:10" x14ac:dyDescent="0.3">
      <c r="A12" s="104">
        <v>2</v>
      </c>
      <c r="B12" s="90" t="s">
        <v>96</v>
      </c>
      <c r="G12" s="105"/>
      <c r="H12" s="88"/>
      <c r="I12" s="101"/>
      <c r="J12" s="101"/>
    </row>
    <row r="13" spans="1:10" x14ac:dyDescent="0.3">
      <c r="A13" s="104"/>
      <c r="C13" s="40" t="s">
        <v>90</v>
      </c>
      <c r="G13" s="105" t="s">
        <v>14</v>
      </c>
      <c r="H13" s="111">
        <v>11</v>
      </c>
      <c r="I13" s="102" t="s">
        <v>22</v>
      </c>
      <c r="J13" s="101"/>
    </row>
    <row r="14" spans="1:10" x14ac:dyDescent="0.3">
      <c r="A14" s="104"/>
      <c r="C14" s="40" t="s">
        <v>91</v>
      </c>
      <c r="G14" s="105" t="s">
        <v>14</v>
      </c>
      <c r="H14" s="111">
        <v>67.5</v>
      </c>
      <c r="I14" s="106" t="s">
        <v>22</v>
      </c>
      <c r="J14" s="101"/>
    </row>
    <row r="15" spans="1:10" x14ac:dyDescent="0.3">
      <c r="A15" s="104"/>
      <c r="C15" s="40" t="s">
        <v>92</v>
      </c>
      <c r="G15" s="105" t="s">
        <v>14</v>
      </c>
      <c r="H15" s="111">
        <v>1</v>
      </c>
      <c r="I15" s="101" t="s">
        <v>22</v>
      </c>
      <c r="J15" s="101"/>
    </row>
    <row r="16" spans="1:10" ht="16.2" x14ac:dyDescent="0.3">
      <c r="A16" s="104"/>
      <c r="C16" s="40" t="s">
        <v>95</v>
      </c>
      <c r="G16" s="105" t="s">
        <v>14</v>
      </c>
      <c r="H16" s="88">
        <f>H13*H14*H15</f>
        <v>742.5</v>
      </c>
      <c r="I16" s="101" t="s">
        <v>93</v>
      </c>
      <c r="J16" s="101"/>
    </row>
    <row r="17" spans="1:10" x14ac:dyDescent="0.3">
      <c r="A17" s="104"/>
      <c r="C17" s="40" t="s">
        <v>94</v>
      </c>
      <c r="G17" s="105" t="s">
        <v>14</v>
      </c>
      <c r="H17" s="88">
        <f>((H16/(12*12*12))*0.49)*2</f>
        <v>0.42109374999999999</v>
      </c>
      <c r="I17" s="102" t="s">
        <v>39</v>
      </c>
      <c r="J17" s="101"/>
    </row>
    <row r="18" spans="1:10" x14ac:dyDescent="0.3">
      <c r="A18" s="104"/>
      <c r="C18" s="161" t="s">
        <v>178</v>
      </c>
      <c r="D18" s="162"/>
      <c r="E18" s="162"/>
      <c r="F18" s="162"/>
      <c r="G18" s="163" t="s">
        <v>14</v>
      </c>
      <c r="H18" s="164">
        <f>H17+0.15*H17</f>
        <v>0.4842578125</v>
      </c>
      <c r="I18" s="102" t="s">
        <v>39</v>
      </c>
      <c r="J18" s="101"/>
    </row>
    <row r="19" spans="1:10" x14ac:dyDescent="0.3">
      <c r="A19" s="104">
        <v>3</v>
      </c>
      <c r="B19" s="90" t="s">
        <v>98</v>
      </c>
      <c r="G19" s="105"/>
      <c r="H19" s="88"/>
      <c r="I19" s="101"/>
    </row>
    <row r="20" spans="1:10" x14ac:dyDescent="0.3">
      <c r="A20" s="104"/>
      <c r="C20" s="40" t="s">
        <v>90</v>
      </c>
      <c r="G20" s="105" t="s">
        <v>14</v>
      </c>
      <c r="H20" s="111">
        <v>7</v>
      </c>
      <c r="I20" s="102" t="s">
        <v>22</v>
      </c>
      <c r="J20" s="101"/>
    </row>
    <row r="21" spans="1:10" x14ac:dyDescent="0.3">
      <c r="A21" s="104"/>
      <c r="C21" s="40" t="s">
        <v>91</v>
      </c>
      <c r="G21" s="105" t="s">
        <v>14</v>
      </c>
      <c r="H21" s="111">
        <v>50</v>
      </c>
      <c r="I21" s="106" t="s">
        <v>22</v>
      </c>
      <c r="J21" s="101"/>
    </row>
    <row r="22" spans="1:10" x14ac:dyDescent="0.3">
      <c r="A22" s="104"/>
      <c r="C22" s="40" t="s">
        <v>92</v>
      </c>
      <c r="G22" s="105" t="s">
        <v>14</v>
      </c>
      <c r="H22" s="111">
        <f>7/16</f>
        <v>0.4375</v>
      </c>
      <c r="I22" s="101" t="s">
        <v>22</v>
      </c>
      <c r="J22" s="101"/>
    </row>
    <row r="23" spans="1:10" ht="16.2" x14ac:dyDescent="0.3">
      <c r="A23" s="104"/>
      <c r="C23" s="40" t="s">
        <v>95</v>
      </c>
      <c r="G23" s="105" t="s">
        <v>14</v>
      </c>
      <c r="H23" s="88">
        <f>H20*H21*H22</f>
        <v>153.125</v>
      </c>
      <c r="I23" s="101" t="s">
        <v>93</v>
      </c>
      <c r="J23" s="101"/>
    </row>
    <row r="24" spans="1:10" x14ac:dyDescent="0.3">
      <c r="A24" s="104"/>
      <c r="C24" s="40" t="s">
        <v>94</v>
      </c>
      <c r="G24" s="105" t="s">
        <v>14</v>
      </c>
      <c r="H24" s="88">
        <f>((H23/(12*12*12))*0.49)*2</f>
        <v>8.6841724537037049E-2</v>
      </c>
      <c r="I24" s="102" t="s">
        <v>39</v>
      </c>
      <c r="J24" s="101"/>
    </row>
    <row r="25" spans="1:10" x14ac:dyDescent="0.3">
      <c r="A25" s="104"/>
      <c r="C25" s="161" t="s">
        <v>178</v>
      </c>
      <c r="D25" s="162"/>
      <c r="E25" s="162"/>
      <c r="F25" s="162"/>
      <c r="G25" s="163" t="s">
        <v>14</v>
      </c>
      <c r="H25" s="164">
        <f>H24+0.15*H24</f>
        <v>9.9867983217592604E-2</v>
      </c>
      <c r="I25" s="102" t="s">
        <v>39</v>
      </c>
      <c r="J25" s="101"/>
    </row>
    <row r="26" spans="1:10" x14ac:dyDescent="0.3">
      <c r="A26" s="104">
        <v>4</v>
      </c>
      <c r="B26" s="90" t="s">
        <v>99</v>
      </c>
      <c r="G26" s="105"/>
      <c r="H26" s="88"/>
      <c r="I26" s="101"/>
      <c r="J26" s="101"/>
    </row>
    <row r="27" spans="1:10" x14ac:dyDescent="0.3">
      <c r="A27" s="104"/>
      <c r="B27" s="90" t="s">
        <v>100</v>
      </c>
      <c r="G27" s="105"/>
      <c r="H27" s="88"/>
      <c r="I27" s="101"/>
      <c r="J27" s="101"/>
    </row>
    <row r="28" spans="1:10" x14ac:dyDescent="0.3">
      <c r="A28" s="104"/>
      <c r="C28" s="40" t="s">
        <v>90</v>
      </c>
      <c r="G28" s="105" t="s">
        <v>14</v>
      </c>
      <c r="H28" s="111">
        <v>7</v>
      </c>
      <c r="I28" s="101" t="s">
        <v>22</v>
      </c>
      <c r="J28" s="101"/>
    </row>
    <row r="29" spans="1:10" x14ac:dyDescent="0.3">
      <c r="C29" s="40" t="s">
        <v>91</v>
      </c>
      <c r="G29" s="105" t="s">
        <v>14</v>
      </c>
      <c r="H29" s="111">
        <v>67.5</v>
      </c>
      <c r="I29" s="101" t="s">
        <v>22</v>
      </c>
      <c r="J29" s="101"/>
    </row>
    <row r="30" spans="1:10" x14ac:dyDescent="0.3">
      <c r="C30" s="40" t="s">
        <v>92</v>
      </c>
      <c r="G30" s="105" t="s">
        <v>14</v>
      </c>
      <c r="H30" s="111">
        <v>0.4375</v>
      </c>
      <c r="I30" s="101" t="s">
        <v>22</v>
      </c>
      <c r="J30" s="101"/>
    </row>
    <row r="31" spans="1:10" ht="16.2" x14ac:dyDescent="0.3">
      <c r="C31" s="40" t="s">
        <v>95</v>
      </c>
      <c r="G31" s="105" t="s">
        <v>14</v>
      </c>
      <c r="H31" s="88">
        <f>H28*H29*H30</f>
        <v>206.71875</v>
      </c>
      <c r="I31" s="101" t="s">
        <v>93</v>
      </c>
      <c r="J31" s="101"/>
    </row>
    <row r="32" spans="1:10" x14ac:dyDescent="0.3">
      <c r="C32" s="40" t="s">
        <v>94</v>
      </c>
      <c r="G32" s="105" t="s">
        <v>14</v>
      </c>
      <c r="H32" s="88">
        <f>((H31/(12*12*12))*0.49)*2</f>
        <v>0.117236328125</v>
      </c>
      <c r="I32" s="101" t="s">
        <v>39</v>
      </c>
      <c r="J32" s="101"/>
    </row>
    <row r="33" spans="1:12" x14ac:dyDescent="0.3">
      <c r="B33" s="99"/>
      <c r="C33" s="40" t="s">
        <v>87</v>
      </c>
      <c r="G33" s="105" t="s">
        <v>14</v>
      </c>
      <c r="H33" s="88">
        <f>(H32+H24)/2</f>
        <v>0.10203902633101852</v>
      </c>
      <c r="I33" s="106" t="s">
        <v>39</v>
      </c>
      <c r="J33" s="101"/>
    </row>
    <row r="34" spans="1:12" x14ac:dyDescent="0.3">
      <c r="C34" s="161" t="s">
        <v>179</v>
      </c>
      <c r="D34" s="162"/>
      <c r="E34" s="162"/>
      <c r="F34" s="162"/>
      <c r="G34" s="163" t="s">
        <v>14</v>
      </c>
      <c r="H34" s="164">
        <f>H33+0.15*H33</f>
        <v>0.1173448802806713</v>
      </c>
      <c r="I34" s="102" t="s">
        <v>39</v>
      </c>
      <c r="J34" s="101"/>
    </row>
    <row r="35" spans="1:12" x14ac:dyDescent="0.3">
      <c r="G35" s="105"/>
      <c r="H35" s="88"/>
      <c r="I35" s="101"/>
      <c r="J35" s="101"/>
    </row>
    <row r="36" spans="1:12" x14ac:dyDescent="0.3">
      <c r="G36" s="105"/>
      <c r="H36" s="88"/>
      <c r="I36" s="102"/>
      <c r="J36" s="101"/>
    </row>
    <row r="37" spans="1:12" x14ac:dyDescent="0.3">
      <c r="A37" s="201" t="s">
        <v>158</v>
      </c>
      <c r="B37" s="201"/>
      <c r="C37" s="201"/>
      <c r="D37" s="201"/>
      <c r="E37" s="201" t="s">
        <v>159</v>
      </c>
      <c r="F37" s="201"/>
      <c r="G37" s="201" t="s">
        <v>160</v>
      </c>
      <c r="H37" s="201"/>
      <c r="I37" s="201" t="s">
        <v>161</v>
      </c>
      <c r="J37" s="201"/>
      <c r="K37" s="155" t="s">
        <v>172</v>
      </c>
      <c r="L37" s="153"/>
    </row>
    <row r="38" spans="1:12" x14ac:dyDescent="0.3">
      <c r="A38" s="200" t="s">
        <v>173</v>
      </c>
      <c r="B38" s="200"/>
      <c r="C38" s="200"/>
      <c r="D38" s="200"/>
      <c r="E38" s="202">
        <f>H11</f>
        <v>0.20381221064814817</v>
      </c>
      <c r="F38" s="202"/>
      <c r="G38" s="200">
        <v>1</v>
      </c>
      <c r="H38" s="200"/>
      <c r="I38" s="202">
        <f>E38*G38</f>
        <v>0.20381221064814817</v>
      </c>
      <c r="J38" s="202"/>
      <c r="K38" s="203">
        <f>SPAN!D4</f>
        <v>128.44</v>
      </c>
      <c r="L38" s="153"/>
    </row>
    <row r="39" spans="1:12" x14ac:dyDescent="0.3">
      <c r="A39" s="200" t="s">
        <v>96</v>
      </c>
      <c r="B39" s="200"/>
      <c r="C39" s="200"/>
      <c r="D39" s="200"/>
      <c r="E39" s="202">
        <f>H18</f>
        <v>0.4842578125</v>
      </c>
      <c r="F39" s="202"/>
      <c r="G39" s="200">
        <v>1</v>
      </c>
      <c r="H39" s="200"/>
      <c r="I39" s="202">
        <f t="shared" ref="I39:I41" si="0">E39*G39</f>
        <v>0.4842578125</v>
      </c>
      <c r="J39" s="202"/>
      <c r="K39" s="203"/>
      <c r="L39" s="153"/>
    </row>
    <row r="40" spans="1:12" x14ac:dyDescent="0.3">
      <c r="A40" s="200" t="s">
        <v>174</v>
      </c>
      <c r="B40" s="200"/>
      <c r="C40" s="200"/>
      <c r="D40" s="200"/>
      <c r="E40" s="202">
        <f>H25</f>
        <v>9.9867983217592604E-2</v>
      </c>
      <c r="F40" s="202"/>
      <c r="G40" s="200">
        <v>25</v>
      </c>
      <c r="H40" s="200"/>
      <c r="I40" s="202">
        <f t="shared" si="0"/>
        <v>2.4966995804398149</v>
      </c>
      <c r="J40" s="202"/>
      <c r="K40" s="203"/>
      <c r="L40" s="153"/>
    </row>
    <row r="41" spans="1:12" x14ac:dyDescent="0.3">
      <c r="A41" s="200" t="s">
        <v>175</v>
      </c>
      <c r="B41" s="200"/>
      <c r="C41" s="200"/>
      <c r="D41" s="200"/>
      <c r="E41" s="202">
        <f>H34</f>
        <v>0.1173448802806713</v>
      </c>
      <c r="F41" s="202"/>
      <c r="G41" s="200">
        <v>18</v>
      </c>
      <c r="H41" s="200"/>
      <c r="I41" s="202">
        <f t="shared" si="0"/>
        <v>2.1122078450520836</v>
      </c>
      <c r="J41" s="202"/>
      <c r="K41" s="203"/>
      <c r="L41" s="153"/>
    </row>
    <row r="42" spans="1:12" x14ac:dyDescent="0.3">
      <c r="A42" s="200"/>
      <c r="B42" s="200"/>
      <c r="C42" s="200"/>
      <c r="D42" s="200"/>
      <c r="E42" s="202" t="s">
        <v>176</v>
      </c>
      <c r="F42" s="202"/>
      <c r="G42" s="202"/>
      <c r="H42" s="202"/>
      <c r="I42" s="202">
        <f>SUM(I38:J41)</f>
        <v>5.296977448640046</v>
      </c>
      <c r="J42" s="200"/>
      <c r="K42" s="153"/>
      <c r="L42" s="153"/>
    </row>
    <row r="43" spans="1:12" x14ac:dyDescent="0.3">
      <c r="A43" s="156"/>
      <c r="B43" s="156"/>
      <c r="C43" s="156"/>
      <c r="D43" s="156"/>
      <c r="E43" s="157"/>
      <c r="F43" s="157"/>
      <c r="G43" s="157"/>
      <c r="H43" s="157"/>
      <c r="I43" s="201" t="s">
        <v>169</v>
      </c>
      <c r="J43" s="201"/>
      <c r="K43" s="153"/>
      <c r="L43" s="153"/>
    </row>
    <row r="44" spans="1:12" x14ac:dyDescent="0.3">
      <c r="A44" s="200"/>
      <c r="B44" s="200"/>
      <c r="C44" s="200"/>
      <c r="D44" s="200"/>
      <c r="E44" s="204" t="s">
        <v>177</v>
      </c>
      <c r="F44" s="204"/>
      <c r="G44" s="204"/>
      <c r="H44" s="204"/>
      <c r="I44" s="204">
        <f>I42/K38</f>
        <v>4.1240870824042715E-2</v>
      </c>
      <c r="J44" s="204"/>
      <c r="K44" s="153"/>
      <c r="L44" s="153"/>
    </row>
    <row r="45" spans="1:12" x14ac:dyDescent="0.3">
      <c r="G45" s="105"/>
      <c r="H45" s="88"/>
      <c r="I45" s="101"/>
      <c r="J45" s="101"/>
    </row>
    <row r="46" spans="1:12" x14ac:dyDescent="0.3">
      <c r="B46" s="99"/>
      <c r="G46" s="105"/>
      <c r="H46" s="88"/>
      <c r="I46" s="106"/>
      <c r="J46" s="101"/>
    </row>
    <row r="47" spans="1:12" x14ac:dyDescent="0.3">
      <c r="G47" s="105"/>
      <c r="H47" s="88"/>
      <c r="I47" s="101"/>
      <c r="J47" s="101"/>
    </row>
    <row r="48" spans="1:12" x14ac:dyDescent="0.3">
      <c r="G48" s="105"/>
      <c r="H48" s="88"/>
      <c r="I48" s="101"/>
      <c r="J48" s="101"/>
    </row>
    <row r="49" spans="1:10" x14ac:dyDescent="0.3">
      <c r="G49" s="105"/>
      <c r="H49" s="88"/>
      <c r="I49" s="102"/>
      <c r="J49" s="101"/>
    </row>
    <row r="50" spans="1:10" x14ac:dyDescent="0.3">
      <c r="G50" s="105"/>
      <c r="H50" s="88"/>
      <c r="I50" s="101"/>
      <c r="J50" s="101"/>
    </row>
    <row r="51" spans="1:10" x14ac:dyDescent="0.3">
      <c r="G51" s="105"/>
      <c r="H51" s="88"/>
      <c r="I51" s="101"/>
      <c r="J51" s="101"/>
    </row>
    <row r="52" spans="1:10" x14ac:dyDescent="0.3">
      <c r="G52" s="105"/>
      <c r="H52" s="88"/>
      <c r="I52" s="101"/>
      <c r="J52" s="101"/>
    </row>
    <row r="53" spans="1:10" x14ac:dyDescent="0.3">
      <c r="G53" s="105"/>
      <c r="H53" s="88"/>
      <c r="I53" s="101"/>
      <c r="J53" s="101"/>
    </row>
    <row r="54" spans="1:10" x14ac:dyDescent="0.3">
      <c r="G54" s="105"/>
      <c r="H54" s="88"/>
      <c r="I54" s="101"/>
      <c r="J54" s="101"/>
    </row>
    <row r="55" spans="1:10" x14ac:dyDescent="0.3">
      <c r="G55" s="105"/>
      <c r="H55" s="88"/>
      <c r="I55" s="101"/>
      <c r="J55" s="101"/>
    </row>
    <row r="56" spans="1:10" x14ac:dyDescent="0.3">
      <c r="A56" s="99"/>
      <c r="G56" s="105"/>
      <c r="H56" s="88"/>
      <c r="I56" s="101"/>
      <c r="J56" s="101"/>
    </row>
    <row r="57" spans="1:10" x14ac:dyDescent="0.3">
      <c r="B57" s="98"/>
      <c r="G57" s="105"/>
      <c r="H57" s="88"/>
      <c r="I57" s="101"/>
      <c r="J57" s="101"/>
    </row>
    <row r="58" spans="1:10" x14ac:dyDescent="0.3">
      <c r="B58" s="90"/>
      <c r="G58" s="105"/>
      <c r="H58" s="88"/>
      <c r="I58" s="106"/>
      <c r="J58" s="101"/>
    </row>
    <row r="59" spans="1:10" x14ac:dyDescent="0.3">
      <c r="G59" s="105"/>
      <c r="H59" s="88"/>
      <c r="I59" s="101"/>
      <c r="J59" s="101"/>
    </row>
    <row r="60" spans="1:10" x14ac:dyDescent="0.3">
      <c r="G60" s="105"/>
      <c r="H60" s="88"/>
      <c r="I60" s="101"/>
      <c r="J60" s="101"/>
    </row>
    <row r="61" spans="1:10" x14ac:dyDescent="0.3">
      <c r="G61" s="105"/>
      <c r="H61" s="88"/>
      <c r="I61" s="102"/>
      <c r="J61" s="101"/>
    </row>
    <row r="62" spans="1:10" x14ac:dyDescent="0.3">
      <c r="G62" s="105"/>
      <c r="H62" s="88"/>
      <c r="I62" s="102"/>
      <c r="J62" s="101"/>
    </row>
    <row r="63" spans="1:10" x14ac:dyDescent="0.3">
      <c r="G63" s="105"/>
      <c r="H63" s="88"/>
      <c r="I63" s="102"/>
      <c r="J63" s="101"/>
    </row>
    <row r="64" spans="1:10" x14ac:dyDescent="0.3">
      <c r="B64" s="90"/>
      <c r="G64" s="105"/>
      <c r="H64" s="88"/>
      <c r="I64" s="101"/>
      <c r="J64" s="101"/>
    </row>
    <row r="65" spans="2:10" x14ac:dyDescent="0.3">
      <c r="G65" s="105"/>
      <c r="H65" s="88"/>
      <c r="I65" s="101"/>
      <c r="J65" s="101"/>
    </row>
    <row r="66" spans="2:10" x14ac:dyDescent="0.3">
      <c r="G66" s="105"/>
      <c r="H66" s="88"/>
      <c r="I66" s="101"/>
      <c r="J66" s="101"/>
    </row>
    <row r="67" spans="2:10" x14ac:dyDescent="0.3">
      <c r="G67" s="105"/>
      <c r="H67" s="88"/>
      <c r="I67" s="101"/>
      <c r="J67" s="101"/>
    </row>
    <row r="68" spans="2:10" x14ac:dyDescent="0.3">
      <c r="G68" s="105"/>
      <c r="H68" s="88"/>
      <c r="I68" s="101"/>
      <c r="J68" s="101"/>
    </row>
    <row r="69" spans="2:10" x14ac:dyDescent="0.3">
      <c r="G69" s="105"/>
      <c r="H69" s="88"/>
      <c r="I69" s="101"/>
      <c r="J69" s="101"/>
    </row>
    <row r="70" spans="2:10" x14ac:dyDescent="0.3">
      <c r="G70" s="105"/>
      <c r="H70" s="88"/>
      <c r="I70" s="101"/>
    </row>
    <row r="71" spans="2:10" x14ac:dyDescent="0.3">
      <c r="B71" s="99"/>
      <c r="G71" s="105"/>
      <c r="H71" s="88"/>
      <c r="I71" s="106"/>
    </row>
    <row r="72" spans="2:10" x14ac:dyDescent="0.3">
      <c r="B72" s="98"/>
      <c r="G72" s="105"/>
      <c r="H72" s="88"/>
      <c r="I72" s="101"/>
      <c r="J72" s="101"/>
    </row>
    <row r="73" spans="2:10" x14ac:dyDescent="0.3">
      <c r="B73" s="90"/>
      <c r="G73" s="105"/>
      <c r="H73" s="88"/>
      <c r="I73" s="106"/>
      <c r="J73" s="101"/>
    </row>
    <row r="74" spans="2:10" x14ac:dyDescent="0.3">
      <c r="G74" s="105"/>
      <c r="H74" s="88"/>
      <c r="I74" s="101"/>
      <c r="J74" s="101"/>
    </row>
    <row r="75" spans="2:10" x14ac:dyDescent="0.3">
      <c r="G75" s="105"/>
      <c r="H75" s="88"/>
      <c r="I75" s="101"/>
      <c r="J75" s="101"/>
    </row>
    <row r="76" spans="2:10" x14ac:dyDescent="0.3">
      <c r="G76" s="105"/>
      <c r="H76" s="88"/>
      <c r="I76" s="102"/>
      <c r="J76" s="101"/>
    </row>
    <row r="77" spans="2:10" x14ac:dyDescent="0.3">
      <c r="G77" s="105"/>
      <c r="H77" s="88"/>
      <c r="I77" s="102"/>
      <c r="J77" s="101"/>
    </row>
    <row r="78" spans="2:10" x14ac:dyDescent="0.3">
      <c r="G78" s="105"/>
      <c r="H78" s="88"/>
      <c r="I78" s="102"/>
      <c r="J78" s="101"/>
    </row>
    <row r="79" spans="2:10" x14ac:dyDescent="0.3">
      <c r="B79" s="90"/>
      <c r="G79" s="105"/>
      <c r="H79" s="88"/>
      <c r="I79" s="101"/>
      <c r="J79" s="101"/>
    </row>
    <row r="80" spans="2:10" x14ac:dyDescent="0.3">
      <c r="G80" s="105"/>
      <c r="H80" s="88"/>
      <c r="I80" s="101"/>
      <c r="J80" s="101"/>
    </row>
    <row r="81" spans="1:10" x14ac:dyDescent="0.3">
      <c r="G81" s="105"/>
      <c r="H81" s="88"/>
      <c r="I81" s="101"/>
      <c r="J81" s="101"/>
    </row>
    <row r="82" spans="1:10" x14ac:dyDescent="0.3">
      <c r="G82" s="105"/>
      <c r="H82" s="88"/>
      <c r="I82" s="101"/>
    </row>
    <row r="83" spans="1:10" x14ac:dyDescent="0.3">
      <c r="G83" s="105"/>
      <c r="H83" s="88"/>
      <c r="I83" s="101"/>
      <c r="J83" s="101"/>
    </row>
    <row r="84" spans="1:10" x14ac:dyDescent="0.3">
      <c r="G84" s="105"/>
      <c r="H84" s="88"/>
      <c r="I84" s="101"/>
      <c r="J84" s="101"/>
    </row>
    <row r="85" spans="1:10" x14ac:dyDescent="0.3">
      <c r="G85" s="105"/>
      <c r="I85" s="101"/>
      <c r="J85" s="101"/>
    </row>
    <row r="86" spans="1:10" x14ac:dyDescent="0.3">
      <c r="G86" s="105"/>
      <c r="I86" s="101"/>
      <c r="J86" s="101"/>
    </row>
    <row r="87" spans="1:10" x14ac:dyDescent="0.3">
      <c r="B87" s="90"/>
      <c r="G87" s="109"/>
      <c r="H87" s="103"/>
      <c r="I87" s="104"/>
      <c r="J87" s="104"/>
    </row>
    <row r="88" spans="1:10" x14ac:dyDescent="0.3">
      <c r="G88" s="105"/>
      <c r="I88" s="101"/>
      <c r="J88" s="101"/>
    </row>
    <row r="89" spans="1:10" x14ac:dyDescent="0.3">
      <c r="A89" s="99"/>
      <c r="G89" s="105"/>
      <c r="I89" s="101"/>
      <c r="J89" s="101"/>
    </row>
    <row r="90" spans="1:10" x14ac:dyDescent="0.3">
      <c r="G90" s="105"/>
      <c r="I90" s="101"/>
      <c r="J90" s="101"/>
    </row>
    <row r="91" spans="1:10" x14ac:dyDescent="0.3">
      <c r="B91" s="98"/>
      <c r="G91" s="105"/>
      <c r="I91" s="101"/>
      <c r="J91" s="101"/>
    </row>
    <row r="92" spans="1:10" x14ac:dyDescent="0.3">
      <c r="B92" s="90"/>
      <c r="G92" s="105"/>
      <c r="H92" s="88"/>
      <c r="I92" s="106"/>
      <c r="J92" s="101"/>
    </row>
    <row r="93" spans="1:10" x14ac:dyDescent="0.3">
      <c r="G93" s="105"/>
      <c r="H93" s="88"/>
      <c r="I93" s="101"/>
      <c r="J93" s="101"/>
    </row>
    <row r="94" spans="1:10" x14ac:dyDescent="0.3">
      <c r="G94" s="105"/>
      <c r="H94" s="88"/>
      <c r="I94" s="101"/>
      <c r="J94" s="101"/>
    </row>
    <row r="95" spans="1:10" x14ac:dyDescent="0.3">
      <c r="G95" s="105"/>
      <c r="H95" s="88"/>
      <c r="I95" s="102"/>
      <c r="J95" s="101"/>
    </row>
    <row r="96" spans="1:10" x14ac:dyDescent="0.3">
      <c r="G96" s="105"/>
      <c r="H96" s="88"/>
      <c r="I96" s="102"/>
      <c r="J96" s="101"/>
    </row>
    <row r="97" spans="2:10" x14ac:dyDescent="0.3">
      <c r="G97" s="105"/>
      <c r="H97" s="88"/>
      <c r="I97" s="102"/>
      <c r="J97" s="101"/>
    </row>
    <row r="98" spans="2:10" x14ac:dyDescent="0.3">
      <c r="B98" s="90"/>
      <c r="G98" s="105"/>
      <c r="H98" s="88"/>
      <c r="I98" s="101"/>
      <c r="J98" s="101"/>
    </row>
    <row r="99" spans="2:10" x14ac:dyDescent="0.3">
      <c r="G99" s="105"/>
      <c r="H99" s="88"/>
      <c r="I99" s="101"/>
      <c r="J99" s="101"/>
    </row>
    <row r="100" spans="2:10" x14ac:dyDescent="0.3">
      <c r="G100" s="105"/>
      <c r="H100" s="88"/>
      <c r="I100" s="101"/>
      <c r="J100" s="101"/>
    </row>
    <row r="101" spans="2:10" x14ac:dyDescent="0.3">
      <c r="G101" s="105"/>
      <c r="H101" s="88"/>
      <c r="I101" s="101"/>
      <c r="J101" s="101"/>
    </row>
    <row r="102" spans="2:10" x14ac:dyDescent="0.3">
      <c r="G102" s="105"/>
      <c r="H102" s="88"/>
      <c r="I102" s="101"/>
      <c r="J102" s="101"/>
    </row>
    <row r="103" spans="2:10" x14ac:dyDescent="0.3">
      <c r="G103" s="105"/>
      <c r="H103" s="88"/>
      <c r="I103" s="101"/>
      <c r="J103" s="101"/>
    </row>
    <row r="104" spans="2:10" x14ac:dyDescent="0.3">
      <c r="G104" s="105"/>
      <c r="I104" s="101"/>
    </row>
    <row r="105" spans="2:10" x14ac:dyDescent="0.3">
      <c r="G105" s="105"/>
      <c r="I105" s="101"/>
      <c r="J105" s="101"/>
    </row>
    <row r="106" spans="2:10" x14ac:dyDescent="0.3">
      <c r="B106" s="98"/>
      <c r="G106" s="105"/>
      <c r="I106" s="101"/>
      <c r="J106" s="101"/>
    </row>
    <row r="107" spans="2:10" x14ac:dyDescent="0.3">
      <c r="B107" s="90"/>
      <c r="G107" s="105"/>
      <c r="H107" s="88"/>
      <c r="I107" s="106"/>
      <c r="J107" s="101"/>
    </row>
    <row r="108" spans="2:10" x14ac:dyDescent="0.3">
      <c r="G108" s="105"/>
      <c r="H108" s="88"/>
      <c r="I108" s="101"/>
      <c r="J108" s="101"/>
    </row>
    <row r="109" spans="2:10" x14ac:dyDescent="0.3">
      <c r="G109" s="105"/>
      <c r="H109" s="88"/>
      <c r="I109" s="101"/>
      <c r="J109" s="101"/>
    </row>
    <row r="110" spans="2:10" x14ac:dyDescent="0.3">
      <c r="G110" s="105"/>
      <c r="H110" s="88"/>
      <c r="I110" s="102"/>
      <c r="J110" s="101"/>
    </row>
    <row r="111" spans="2:10" x14ac:dyDescent="0.3">
      <c r="G111" s="105"/>
      <c r="H111" s="88"/>
      <c r="I111" s="102"/>
      <c r="J111" s="101"/>
    </row>
    <row r="112" spans="2:10" x14ac:dyDescent="0.3">
      <c r="G112" s="105"/>
      <c r="H112" s="88"/>
      <c r="I112" s="102"/>
      <c r="J112" s="101"/>
    </row>
    <row r="113" spans="1:10" x14ac:dyDescent="0.3">
      <c r="B113" s="90"/>
      <c r="G113" s="105"/>
      <c r="H113" s="88"/>
      <c r="I113" s="101"/>
      <c r="J113" s="101"/>
    </row>
    <row r="114" spans="1:10" x14ac:dyDescent="0.3">
      <c r="G114" s="105"/>
      <c r="H114" s="88"/>
      <c r="I114" s="101"/>
      <c r="J114" s="101"/>
    </row>
    <row r="115" spans="1:10" x14ac:dyDescent="0.3">
      <c r="G115" s="105"/>
      <c r="H115" s="88"/>
      <c r="I115" s="101"/>
      <c r="J115" s="101"/>
    </row>
    <row r="116" spans="1:10" x14ac:dyDescent="0.3">
      <c r="G116" s="105"/>
      <c r="H116" s="88"/>
      <c r="I116" s="101"/>
    </row>
    <row r="117" spans="1:10" x14ac:dyDescent="0.3">
      <c r="G117" s="105"/>
      <c r="H117" s="88"/>
      <c r="I117" s="112"/>
      <c r="J117" s="101"/>
    </row>
    <row r="118" spans="1:10" x14ac:dyDescent="0.3">
      <c r="G118" s="105"/>
      <c r="H118" s="88"/>
      <c r="I118" s="112"/>
      <c r="J118" s="101"/>
    </row>
    <row r="119" spans="1:10" x14ac:dyDescent="0.3">
      <c r="G119" s="105"/>
      <c r="I119" s="112"/>
      <c r="J119" s="101"/>
    </row>
    <row r="120" spans="1:10" x14ac:dyDescent="0.3">
      <c r="G120" s="105"/>
      <c r="I120" s="112"/>
      <c r="J120" s="101"/>
    </row>
    <row r="121" spans="1:10" x14ac:dyDescent="0.3">
      <c r="B121" s="90"/>
      <c r="G121" s="109"/>
      <c r="H121" s="103"/>
      <c r="I121" s="112"/>
      <c r="J121" s="104"/>
    </row>
    <row r="122" spans="1:10" x14ac:dyDescent="0.3">
      <c r="G122" s="105"/>
      <c r="I122" s="101"/>
      <c r="J122" s="101"/>
    </row>
    <row r="123" spans="1:10" x14ac:dyDescent="0.3">
      <c r="E123" s="105"/>
      <c r="F123" s="101"/>
      <c r="G123" s="105"/>
      <c r="I123" s="101"/>
      <c r="J123" s="101"/>
    </row>
    <row r="124" spans="1:10" x14ac:dyDescent="0.3">
      <c r="B124" s="99"/>
      <c r="G124" s="105"/>
      <c r="I124" s="106"/>
    </row>
    <row r="125" spans="1:10" x14ac:dyDescent="0.3">
      <c r="G125" s="105"/>
      <c r="I125" s="101"/>
      <c r="J125" s="101"/>
    </row>
    <row r="126" spans="1:10" x14ac:dyDescent="0.3">
      <c r="A126" s="107"/>
      <c r="B126" s="107"/>
      <c r="C126" s="107"/>
      <c r="D126" s="107"/>
      <c r="E126" s="107"/>
      <c r="F126" s="107"/>
      <c r="G126" s="110"/>
      <c r="H126" s="98"/>
      <c r="I126" s="107"/>
      <c r="J126" s="101"/>
    </row>
    <row r="127" spans="1:10" x14ac:dyDescent="0.3">
      <c r="A127" s="98"/>
      <c r="B127" s="98"/>
      <c r="C127" s="98"/>
      <c r="D127" s="98"/>
      <c r="E127" s="98"/>
      <c r="F127" s="98"/>
      <c r="G127" s="110"/>
      <c r="H127" s="98"/>
      <c r="I127" s="108"/>
      <c r="J127" s="101"/>
    </row>
    <row r="128" spans="1:10" x14ac:dyDescent="0.3">
      <c r="A128" s="98"/>
      <c r="B128" s="98"/>
      <c r="C128" s="98"/>
      <c r="D128" s="98"/>
      <c r="E128" s="98"/>
      <c r="F128" s="98"/>
      <c r="G128" s="110"/>
      <c r="H128" s="98"/>
      <c r="I128" s="107"/>
      <c r="J128" s="101"/>
    </row>
    <row r="129" spans="2:10" x14ac:dyDescent="0.3">
      <c r="G129" s="105"/>
      <c r="I129" s="101"/>
      <c r="J129" s="101"/>
    </row>
    <row r="130" spans="2:10" x14ac:dyDescent="0.3">
      <c r="G130" s="105"/>
      <c r="I130" s="101"/>
      <c r="J130" s="101"/>
    </row>
    <row r="131" spans="2:10" x14ac:dyDescent="0.3">
      <c r="G131" s="105"/>
      <c r="I131" s="101"/>
      <c r="J131" s="101"/>
    </row>
    <row r="132" spans="2:10" x14ac:dyDescent="0.3">
      <c r="G132" s="105"/>
      <c r="I132" s="101"/>
      <c r="J132" s="101"/>
    </row>
    <row r="133" spans="2:10" x14ac:dyDescent="0.3">
      <c r="G133" s="105"/>
      <c r="I133" s="101"/>
      <c r="J133" s="101"/>
    </row>
    <row r="134" spans="2:10" x14ac:dyDescent="0.3">
      <c r="G134" s="105"/>
      <c r="I134" s="101"/>
    </row>
    <row r="135" spans="2:10" x14ac:dyDescent="0.3">
      <c r="B135" s="99"/>
      <c r="G135" s="105"/>
      <c r="I135" s="106"/>
    </row>
    <row r="136" spans="2:10" x14ac:dyDescent="0.3">
      <c r="G136" s="105"/>
      <c r="I136" s="101"/>
      <c r="J136" s="101"/>
    </row>
    <row r="137" spans="2:10" x14ac:dyDescent="0.3">
      <c r="G137" s="105"/>
      <c r="I137" s="101"/>
      <c r="J137" s="101"/>
    </row>
    <row r="138" spans="2:10" x14ac:dyDescent="0.3">
      <c r="G138" s="105"/>
      <c r="I138" s="102"/>
      <c r="J138" s="101"/>
    </row>
    <row r="139" spans="2:10" x14ac:dyDescent="0.3">
      <c r="G139" s="105"/>
      <c r="I139" s="101"/>
      <c r="J139" s="101"/>
    </row>
    <row r="140" spans="2:10" x14ac:dyDescent="0.3">
      <c r="G140" s="105"/>
      <c r="I140" s="101"/>
      <c r="J140" s="101"/>
    </row>
    <row r="141" spans="2:10" x14ac:dyDescent="0.3">
      <c r="G141" s="105"/>
      <c r="I141" s="101"/>
      <c r="J141" s="101"/>
    </row>
    <row r="142" spans="2:10" x14ac:dyDescent="0.3">
      <c r="G142" s="105"/>
      <c r="I142" s="101"/>
      <c r="J142" s="101"/>
    </row>
    <row r="143" spans="2:10" x14ac:dyDescent="0.3">
      <c r="G143" s="105"/>
      <c r="I143" s="101"/>
      <c r="J143" s="101"/>
    </row>
    <row r="144" spans="2:10" x14ac:dyDescent="0.3">
      <c r="G144" s="105"/>
      <c r="I144" s="101"/>
      <c r="J144" s="101"/>
    </row>
    <row r="145" spans="2:10" x14ac:dyDescent="0.3">
      <c r="G145" s="105"/>
      <c r="I145" s="101"/>
    </row>
    <row r="146" spans="2:10" x14ac:dyDescent="0.3">
      <c r="G146" s="105"/>
      <c r="I146" s="101"/>
    </row>
    <row r="147" spans="2:10" x14ac:dyDescent="0.3">
      <c r="B147" s="99"/>
      <c r="G147" s="105"/>
      <c r="I147" s="106"/>
    </row>
    <row r="148" spans="2:10" x14ac:dyDescent="0.3">
      <c r="G148" s="105"/>
      <c r="I148" s="101"/>
      <c r="J148" s="101"/>
    </row>
    <row r="149" spans="2:10" x14ac:dyDescent="0.3">
      <c r="I149" s="101"/>
      <c r="J149" s="101"/>
    </row>
    <row r="150" spans="2:10" x14ac:dyDescent="0.3">
      <c r="I150" s="102"/>
      <c r="J150" s="101"/>
    </row>
    <row r="151" spans="2:10" x14ac:dyDescent="0.3">
      <c r="I151" s="101"/>
      <c r="J151" s="101"/>
    </row>
    <row r="152" spans="2:10" x14ac:dyDescent="0.3">
      <c r="I152" s="101"/>
      <c r="J152" s="101"/>
    </row>
    <row r="153" spans="2:10" x14ac:dyDescent="0.3">
      <c r="I153" s="88"/>
      <c r="J153" s="101"/>
    </row>
    <row r="154" spans="2:10" x14ac:dyDescent="0.3">
      <c r="I154" s="88"/>
      <c r="J154" s="101"/>
    </row>
    <row r="155" spans="2:10" x14ac:dyDescent="0.3">
      <c r="I155" s="88"/>
      <c r="J155" s="101"/>
    </row>
    <row r="156" spans="2:10" x14ac:dyDescent="0.3">
      <c r="I156" s="88"/>
      <c r="J156" s="101"/>
    </row>
  </sheetData>
  <mergeCells count="28">
    <mergeCell ref="I43:J43"/>
    <mergeCell ref="A44:D44"/>
    <mergeCell ref="E44:H44"/>
    <mergeCell ref="I44:J44"/>
    <mergeCell ref="E41:F41"/>
    <mergeCell ref="G41:H41"/>
    <mergeCell ref="I41:J41"/>
    <mergeCell ref="A42:D42"/>
    <mergeCell ref="E42:H42"/>
    <mergeCell ref="I42:J42"/>
    <mergeCell ref="K38:K41"/>
    <mergeCell ref="A39:D39"/>
    <mergeCell ref="E39:F39"/>
    <mergeCell ref="G39:H39"/>
    <mergeCell ref="I39:J39"/>
    <mergeCell ref="A40:D40"/>
    <mergeCell ref="E40:F40"/>
    <mergeCell ref="G40:H40"/>
    <mergeCell ref="I40:J40"/>
    <mergeCell ref="A41:D41"/>
    <mergeCell ref="A37:D37"/>
    <mergeCell ref="E37:F37"/>
    <mergeCell ref="G37:H37"/>
    <mergeCell ref="I37:J37"/>
    <mergeCell ref="A38:D38"/>
    <mergeCell ref="E38:F38"/>
    <mergeCell ref="G38:H38"/>
    <mergeCell ref="I38:J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943B4-4BBE-49CE-8C90-BCA651AA90A9}">
  <dimension ref="E7:O11"/>
  <sheetViews>
    <sheetView tabSelected="1" workbookViewId="0">
      <selection activeCell="G17" sqref="G17"/>
    </sheetView>
  </sheetViews>
  <sheetFormatPr defaultRowHeight="14.4" x14ac:dyDescent="0.3"/>
  <sheetData>
    <row r="7" spans="5:15" x14ac:dyDescent="0.3">
      <c r="E7" t="s">
        <v>202</v>
      </c>
      <c r="I7" t="s">
        <v>14</v>
      </c>
      <c r="K7">
        <f>HAUNCH!D23</f>
        <v>3.6328124999999996E-2</v>
      </c>
      <c r="M7" t="s">
        <v>23</v>
      </c>
      <c r="O7" t="s">
        <v>205</v>
      </c>
    </row>
    <row r="9" spans="5:15" x14ac:dyDescent="0.3">
      <c r="E9" t="s">
        <v>203</v>
      </c>
      <c r="I9" t="s">
        <v>14</v>
      </c>
      <c r="K9">
        <f>'END DIA + INT DIA LOADS'!F28+STIFFENERS!I44+0.15/2</f>
        <v>0.13676833763517773</v>
      </c>
      <c r="M9" t="s">
        <v>23</v>
      </c>
      <c r="O9" t="s">
        <v>206</v>
      </c>
    </row>
    <row r="11" spans="5:15" x14ac:dyDescent="0.3">
      <c r="E11" t="s">
        <v>204</v>
      </c>
      <c r="I11" t="s">
        <v>14</v>
      </c>
      <c r="K11">
        <f>DL!F102</f>
        <v>0.34553387834821425</v>
      </c>
      <c r="M11" t="s">
        <v>23</v>
      </c>
      <c r="O11" t="s">
        <v>207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DBA8-B825-4F3D-97B7-E0D92A8B2413}">
  <dimension ref="A1:L156"/>
  <sheetViews>
    <sheetView zoomScale="130" zoomScaleNormal="130" workbookViewId="0">
      <selection activeCell="L27" sqref="L27"/>
    </sheetView>
  </sheetViews>
  <sheetFormatPr defaultRowHeight="13.2" x14ac:dyDescent="0.25"/>
  <cols>
    <col min="1" max="1" width="6.77734375" style="136" customWidth="1"/>
    <col min="2" max="3" width="8.88671875" style="136"/>
    <col min="4" max="4" width="18.21875" style="136" customWidth="1"/>
    <col min="5" max="5" width="8.88671875" style="136"/>
    <col min="6" max="6" width="13.77734375" style="136" customWidth="1"/>
    <col min="7" max="12" width="8.88671875" style="136"/>
    <col min="13" max="13" width="21" style="136" customWidth="1"/>
    <col min="14" max="14" width="24" style="136" customWidth="1"/>
    <col min="15" max="16384" width="8.88671875" style="136"/>
  </cols>
  <sheetData>
    <row r="1" spans="1:12" x14ac:dyDescent="0.25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2" x14ac:dyDescent="0.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</row>
    <row r="3" spans="1:12" x14ac:dyDescent="0.25">
      <c r="A3" s="153"/>
      <c r="B3" s="155"/>
      <c r="C3" s="153"/>
      <c r="D3" s="153"/>
      <c r="E3" s="153"/>
      <c r="F3" s="153"/>
      <c r="G3" s="153"/>
      <c r="H3" s="153"/>
      <c r="I3" s="153"/>
      <c r="J3" s="153"/>
      <c r="K3" s="153"/>
      <c r="L3" s="153"/>
    </row>
    <row r="4" spans="1:12" x14ac:dyDescent="0.25">
      <c r="A4" s="153"/>
      <c r="B4" s="168"/>
      <c r="C4" s="155" t="s">
        <v>180</v>
      </c>
      <c r="D4" s="153"/>
      <c r="E4" s="153"/>
      <c r="F4" s="153"/>
      <c r="G4" s="153"/>
      <c r="H4" s="169"/>
      <c r="I4" s="153"/>
      <c r="J4" s="153"/>
      <c r="K4" s="153"/>
      <c r="L4" s="153"/>
    </row>
    <row r="5" spans="1:12" x14ac:dyDescent="0.25">
      <c r="A5" s="153"/>
      <c r="B5" s="168"/>
      <c r="C5" s="155"/>
      <c r="D5" s="153"/>
      <c r="E5" s="153"/>
      <c r="F5" s="153"/>
      <c r="G5" s="153"/>
      <c r="H5" s="169"/>
      <c r="I5" s="153"/>
      <c r="J5" s="153"/>
      <c r="K5" s="153"/>
      <c r="L5" s="153"/>
    </row>
    <row r="6" spans="1:12" x14ac:dyDescent="0.25">
      <c r="A6" s="170"/>
      <c r="B6" s="171"/>
      <c r="C6" s="153"/>
      <c r="D6" s="153" t="s">
        <v>181</v>
      </c>
      <c r="E6" s="153"/>
      <c r="F6" s="153"/>
      <c r="G6" s="156"/>
      <c r="H6" s="169" t="s">
        <v>14</v>
      </c>
      <c r="I6" s="156">
        <v>24</v>
      </c>
      <c r="J6" s="156" t="s">
        <v>101</v>
      </c>
      <c r="K6" s="153"/>
      <c r="L6" s="153"/>
    </row>
    <row r="7" spans="1:12" x14ac:dyDescent="0.25">
      <c r="A7" s="170"/>
      <c r="B7" s="153"/>
      <c r="C7" s="153"/>
      <c r="D7" s="153" t="s">
        <v>195</v>
      </c>
      <c r="E7" s="153"/>
      <c r="F7" s="153"/>
      <c r="G7" s="156"/>
      <c r="H7" s="169" t="s">
        <v>14</v>
      </c>
      <c r="I7" s="158">
        <v>0.25</v>
      </c>
      <c r="J7" s="156" t="s">
        <v>101</v>
      </c>
      <c r="K7" s="153"/>
      <c r="L7" s="153"/>
    </row>
    <row r="8" spans="1:12" x14ac:dyDescent="0.25">
      <c r="A8" s="170"/>
      <c r="B8" s="155"/>
      <c r="C8" s="153"/>
      <c r="D8" s="153" t="s">
        <v>182</v>
      </c>
      <c r="E8" s="153"/>
      <c r="F8" s="153"/>
      <c r="G8" s="156"/>
      <c r="H8" s="169" t="s">
        <v>14</v>
      </c>
      <c r="I8" s="172">
        <v>34</v>
      </c>
      <c r="J8" s="156" t="s">
        <v>25</v>
      </c>
      <c r="K8" s="153" t="s">
        <v>196</v>
      </c>
      <c r="L8" s="153"/>
    </row>
    <row r="9" spans="1:12" ht="15" customHeight="1" x14ac:dyDescent="0.25">
      <c r="A9" s="170"/>
      <c r="B9" s="153"/>
      <c r="C9" s="153"/>
      <c r="D9" s="153" t="s">
        <v>183</v>
      </c>
      <c r="E9" s="153"/>
      <c r="F9" s="153"/>
      <c r="G9" s="156"/>
      <c r="H9" s="169" t="s">
        <v>14</v>
      </c>
      <c r="I9" s="157">
        <f>2*I6*I7*I8/144</f>
        <v>2.8333333333333335</v>
      </c>
      <c r="J9" s="156" t="s">
        <v>117</v>
      </c>
      <c r="K9" s="153"/>
      <c r="L9" s="153"/>
    </row>
    <row r="10" spans="1:12" x14ac:dyDescent="0.25">
      <c r="A10" s="170"/>
      <c r="B10" s="153"/>
      <c r="C10" s="153"/>
      <c r="D10" s="153" t="s">
        <v>184</v>
      </c>
      <c r="E10" s="153"/>
      <c r="F10" s="153"/>
      <c r="G10" s="156"/>
      <c r="H10" s="169" t="s">
        <v>14</v>
      </c>
      <c r="I10" s="156">
        <f>I9*0.49</f>
        <v>1.3883333333333334</v>
      </c>
      <c r="J10" s="156" t="s">
        <v>185</v>
      </c>
      <c r="K10" s="153"/>
      <c r="L10" s="153"/>
    </row>
    <row r="11" spans="1:12" x14ac:dyDescent="0.25">
      <c r="A11" s="170"/>
      <c r="B11" s="153"/>
      <c r="C11" s="153"/>
      <c r="D11" s="173" t="s">
        <v>186</v>
      </c>
      <c r="E11" s="173"/>
      <c r="F11" s="173"/>
      <c r="G11" s="174"/>
      <c r="H11" s="175" t="s">
        <v>14</v>
      </c>
      <c r="I11" s="176">
        <f>I10/SPAN!D4</f>
        <v>1.0809197550088238E-2</v>
      </c>
      <c r="J11" s="174" t="s">
        <v>23</v>
      </c>
      <c r="K11" s="153"/>
      <c r="L11" s="153"/>
    </row>
    <row r="12" spans="1:12" x14ac:dyDescent="0.25">
      <c r="A12" s="170"/>
      <c r="B12" s="153"/>
      <c r="C12" s="153"/>
      <c r="D12" s="153"/>
      <c r="E12" s="153"/>
      <c r="F12" s="153"/>
      <c r="G12" s="156"/>
      <c r="H12" s="169"/>
      <c r="I12" s="158"/>
      <c r="J12" s="156"/>
      <c r="K12" s="153"/>
      <c r="L12" s="153"/>
    </row>
    <row r="13" spans="1:12" x14ac:dyDescent="0.25">
      <c r="A13" s="170"/>
      <c r="B13" s="153"/>
      <c r="C13" s="155" t="s">
        <v>187</v>
      </c>
      <c r="D13" s="153"/>
      <c r="E13" s="153"/>
      <c r="F13" s="153"/>
      <c r="G13" s="156"/>
      <c r="H13" s="169"/>
      <c r="I13" s="156"/>
      <c r="J13" s="156"/>
      <c r="K13" s="153"/>
      <c r="L13" s="153"/>
    </row>
    <row r="14" spans="1:12" x14ac:dyDescent="0.25">
      <c r="A14" s="170"/>
      <c r="B14" s="171"/>
      <c r="C14" s="153"/>
      <c r="D14" s="153"/>
      <c r="E14" s="153"/>
      <c r="F14" s="153"/>
      <c r="G14" s="156"/>
      <c r="H14" s="169"/>
      <c r="I14" s="156"/>
      <c r="J14" s="156"/>
      <c r="K14" s="153"/>
      <c r="L14" s="153"/>
    </row>
    <row r="15" spans="1:12" x14ac:dyDescent="0.25">
      <c r="A15" s="170"/>
      <c r="B15" s="153"/>
      <c r="C15" s="153"/>
      <c r="D15" s="153" t="s">
        <v>188</v>
      </c>
      <c r="E15" s="153"/>
      <c r="F15" s="153"/>
      <c r="G15" s="156"/>
      <c r="H15" s="169" t="s">
        <v>14</v>
      </c>
      <c r="I15" s="158">
        <v>50</v>
      </c>
      <c r="J15" s="156" t="s">
        <v>101</v>
      </c>
      <c r="K15" s="153"/>
      <c r="L15" s="153"/>
    </row>
    <row r="16" spans="1:12" x14ac:dyDescent="0.25">
      <c r="A16" s="170"/>
      <c r="B16" s="153"/>
      <c r="C16" s="153"/>
      <c r="D16" s="153" t="s">
        <v>189</v>
      </c>
      <c r="E16" s="153"/>
      <c r="F16" s="153"/>
      <c r="G16" s="156"/>
      <c r="H16" s="169" t="s">
        <v>14</v>
      </c>
      <c r="I16" s="172">
        <v>67.5</v>
      </c>
      <c r="J16" s="156" t="s">
        <v>101</v>
      </c>
      <c r="K16" s="153"/>
      <c r="L16" s="153"/>
    </row>
    <row r="17" spans="1:12" x14ac:dyDescent="0.25">
      <c r="A17" s="170"/>
      <c r="B17" s="153"/>
      <c r="C17" s="153"/>
      <c r="D17" s="153" t="s">
        <v>190</v>
      </c>
      <c r="E17" s="153"/>
      <c r="F17" s="153"/>
      <c r="G17" s="156"/>
      <c r="H17" s="169" t="s">
        <v>14</v>
      </c>
      <c r="I17" s="156">
        <f>(I15+I16)/2</f>
        <v>58.75</v>
      </c>
      <c r="J17" s="156" t="s">
        <v>101</v>
      </c>
      <c r="K17" s="153"/>
      <c r="L17" s="153"/>
    </row>
    <row r="18" spans="1:12" x14ac:dyDescent="0.25">
      <c r="A18" s="170"/>
      <c r="B18" s="153"/>
      <c r="C18" s="153"/>
      <c r="D18" s="153" t="s">
        <v>191</v>
      </c>
      <c r="E18" s="153"/>
      <c r="F18" s="153"/>
      <c r="G18" s="156"/>
      <c r="H18" s="169" t="s">
        <v>14</v>
      </c>
      <c r="I18" s="156">
        <f>3/8</f>
        <v>0.375</v>
      </c>
      <c r="J18" s="156" t="s">
        <v>101</v>
      </c>
      <c r="K18" s="153"/>
      <c r="L18" s="153"/>
    </row>
    <row r="19" spans="1:12" x14ac:dyDescent="0.25">
      <c r="A19" s="170"/>
      <c r="B19" s="153"/>
      <c r="C19" s="153"/>
      <c r="D19" s="153" t="s">
        <v>192</v>
      </c>
      <c r="E19" s="153"/>
      <c r="F19" s="153"/>
      <c r="G19" s="156"/>
      <c r="H19" s="169" t="s">
        <v>14</v>
      </c>
      <c r="I19" s="158">
        <f>7/16</f>
        <v>0.4375</v>
      </c>
      <c r="J19" s="156" t="s">
        <v>101</v>
      </c>
      <c r="K19" s="153"/>
      <c r="L19" s="153"/>
    </row>
    <row r="20" spans="1:12" x14ac:dyDescent="0.25">
      <c r="A20" s="170"/>
      <c r="B20" s="153"/>
      <c r="C20" s="153"/>
      <c r="D20" s="153" t="s">
        <v>193</v>
      </c>
      <c r="E20" s="153"/>
      <c r="F20" s="153"/>
      <c r="G20" s="156"/>
      <c r="H20" s="169" t="s">
        <v>14</v>
      </c>
      <c r="I20" s="158">
        <f>I19-I18</f>
        <v>6.25E-2</v>
      </c>
      <c r="J20" s="156" t="s">
        <v>101</v>
      </c>
      <c r="K20" s="153"/>
      <c r="L20" s="153"/>
    </row>
    <row r="21" spans="1:12" x14ac:dyDescent="0.25">
      <c r="A21" s="170"/>
      <c r="B21" s="153"/>
      <c r="C21" s="153"/>
      <c r="D21" s="153" t="s">
        <v>72</v>
      </c>
      <c r="E21" s="153"/>
      <c r="F21" s="153"/>
      <c r="G21" s="156"/>
      <c r="H21" s="169" t="s">
        <v>14</v>
      </c>
      <c r="I21" s="156">
        <v>34</v>
      </c>
      <c r="J21" s="156" t="s">
        <v>25</v>
      </c>
      <c r="K21" s="153" t="s">
        <v>196</v>
      </c>
      <c r="L21" s="153"/>
    </row>
    <row r="22" spans="1:12" ht="14.4" x14ac:dyDescent="0.25">
      <c r="A22" s="170"/>
      <c r="B22" s="171"/>
      <c r="C22" s="153"/>
      <c r="D22" s="153" t="s">
        <v>194</v>
      </c>
      <c r="E22" s="153"/>
      <c r="F22" s="153"/>
      <c r="G22" s="156"/>
      <c r="H22" s="169" t="s">
        <v>14</v>
      </c>
      <c r="I22" s="177">
        <f>I21*I20*I17/144</f>
        <v>0.86697048611111116</v>
      </c>
      <c r="J22" s="156" t="s">
        <v>117</v>
      </c>
      <c r="K22" s="153"/>
      <c r="L22" s="153"/>
    </row>
    <row r="23" spans="1:12" x14ac:dyDescent="0.25">
      <c r="A23" s="170"/>
      <c r="B23" s="153"/>
      <c r="C23" s="153"/>
      <c r="D23" s="153" t="s">
        <v>184</v>
      </c>
      <c r="E23" s="153"/>
      <c r="F23" s="153"/>
      <c r="G23" s="156"/>
      <c r="H23" s="169" t="s">
        <v>14</v>
      </c>
      <c r="I23" s="158">
        <f>I22*0.49</f>
        <v>0.42481553819444445</v>
      </c>
      <c r="J23" s="156" t="s">
        <v>185</v>
      </c>
      <c r="K23" s="153"/>
      <c r="L23" s="153"/>
    </row>
    <row r="24" spans="1:12" x14ac:dyDescent="0.25">
      <c r="A24" s="170"/>
      <c r="B24" s="153"/>
      <c r="C24" s="153"/>
      <c r="D24" s="173" t="s">
        <v>186</v>
      </c>
      <c r="E24" s="153"/>
      <c r="F24" s="153"/>
      <c r="G24" s="156"/>
      <c r="H24" s="178" t="s">
        <v>14</v>
      </c>
      <c r="I24" s="179">
        <f>I23/SPAN!D4</f>
        <v>3.3075018545191876E-3</v>
      </c>
      <c r="J24" s="174" t="s">
        <v>23</v>
      </c>
      <c r="K24" s="153"/>
      <c r="L24" s="153"/>
    </row>
    <row r="25" spans="1:12" x14ac:dyDescent="0.25">
      <c r="A25" s="170"/>
      <c r="B25" s="153"/>
      <c r="C25" s="153"/>
      <c r="D25" s="153"/>
      <c r="E25" s="153"/>
      <c r="F25" s="153"/>
      <c r="G25" s="156"/>
      <c r="H25" s="169"/>
      <c r="I25" s="180"/>
      <c r="J25" s="180"/>
      <c r="K25" s="153"/>
      <c r="L25" s="153"/>
    </row>
    <row r="26" spans="1:12" x14ac:dyDescent="0.25">
      <c r="A26" s="170"/>
      <c r="B26" s="153"/>
      <c r="C26" s="153"/>
      <c r="D26" s="153"/>
      <c r="E26" s="153"/>
      <c r="F26" s="153"/>
      <c r="G26" s="156"/>
      <c r="H26" s="169"/>
      <c r="I26" s="180"/>
      <c r="J26" s="180"/>
      <c r="K26" s="153"/>
      <c r="L26" s="153"/>
    </row>
    <row r="27" spans="1:12" x14ac:dyDescent="0.25">
      <c r="A27" s="170"/>
      <c r="B27" s="153"/>
      <c r="C27" s="153"/>
      <c r="D27" s="153"/>
      <c r="E27" s="153"/>
      <c r="F27" s="153"/>
      <c r="G27" s="156"/>
      <c r="H27" s="169"/>
      <c r="I27" s="181"/>
      <c r="J27" s="180"/>
      <c r="K27" s="153"/>
      <c r="L27" s="153"/>
    </row>
    <row r="28" spans="1:12" x14ac:dyDescent="0.25">
      <c r="A28" s="170"/>
      <c r="B28" s="153"/>
      <c r="C28" s="153"/>
      <c r="D28" s="153"/>
      <c r="E28" s="153"/>
      <c r="F28" s="153"/>
      <c r="G28" s="156"/>
      <c r="H28" s="169"/>
      <c r="I28" s="181"/>
      <c r="J28" s="180"/>
      <c r="K28" s="153"/>
      <c r="L28" s="153"/>
    </row>
    <row r="29" spans="1:12" x14ac:dyDescent="0.25">
      <c r="A29" s="170"/>
      <c r="B29" s="153"/>
      <c r="C29" s="153"/>
      <c r="D29" s="153"/>
      <c r="E29" s="153"/>
      <c r="F29" s="153"/>
      <c r="G29" s="156"/>
      <c r="H29" s="169"/>
      <c r="I29" s="180"/>
      <c r="J29" s="180"/>
      <c r="K29" s="153"/>
      <c r="L29" s="153"/>
    </row>
    <row r="30" spans="1:12" x14ac:dyDescent="0.25">
      <c r="A30" s="170"/>
      <c r="B30" s="171"/>
      <c r="C30" s="153"/>
      <c r="D30" s="153"/>
      <c r="E30" s="153"/>
      <c r="F30" s="153"/>
      <c r="G30" s="156"/>
      <c r="H30" s="169"/>
      <c r="I30" s="180"/>
      <c r="J30" s="180"/>
      <c r="K30" s="153"/>
      <c r="L30" s="153"/>
    </row>
    <row r="31" spans="1:12" x14ac:dyDescent="0.25">
      <c r="A31" s="170"/>
      <c r="B31" s="171"/>
      <c r="C31" s="153"/>
      <c r="D31" s="153"/>
      <c r="E31" s="153"/>
      <c r="F31" s="153"/>
      <c r="G31" s="156"/>
      <c r="H31" s="169"/>
      <c r="I31" s="180"/>
      <c r="J31" s="180"/>
      <c r="K31" s="153"/>
      <c r="L31" s="153"/>
    </row>
    <row r="32" spans="1:12" x14ac:dyDescent="0.25">
      <c r="A32" s="170"/>
      <c r="B32" s="153"/>
      <c r="C32" s="153"/>
      <c r="D32" s="153"/>
      <c r="E32" s="153"/>
      <c r="F32" s="153"/>
      <c r="G32" s="156"/>
      <c r="H32" s="169"/>
      <c r="I32" s="180"/>
      <c r="J32" s="180"/>
      <c r="K32" s="153"/>
      <c r="L32" s="153"/>
    </row>
    <row r="33" spans="1:12" x14ac:dyDescent="0.25">
      <c r="A33" s="153"/>
      <c r="B33" s="153"/>
      <c r="C33" s="153"/>
      <c r="D33" s="153"/>
      <c r="E33" s="153"/>
      <c r="F33" s="153"/>
      <c r="G33" s="156"/>
      <c r="H33" s="169"/>
      <c r="I33" s="180"/>
      <c r="J33" s="180"/>
      <c r="K33" s="153"/>
      <c r="L33" s="153"/>
    </row>
    <row r="34" spans="1:12" x14ac:dyDescent="0.25">
      <c r="A34" s="153"/>
      <c r="B34" s="153"/>
      <c r="C34" s="153"/>
      <c r="D34" s="153"/>
      <c r="E34" s="153"/>
      <c r="F34" s="153"/>
      <c r="G34" s="156"/>
      <c r="H34" s="169"/>
      <c r="I34" s="180"/>
      <c r="J34" s="180"/>
      <c r="K34" s="153"/>
      <c r="L34" s="153"/>
    </row>
    <row r="35" spans="1:12" x14ac:dyDescent="0.25">
      <c r="A35" s="153"/>
      <c r="B35" s="153"/>
      <c r="C35" s="153"/>
      <c r="D35" s="153"/>
      <c r="E35" s="153"/>
      <c r="F35" s="153"/>
      <c r="G35" s="156"/>
      <c r="H35" s="169"/>
      <c r="I35" s="180"/>
      <c r="J35" s="180"/>
      <c r="K35" s="153"/>
      <c r="L35" s="153"/>
    </row>
    <row r="36" spans="1:12" x14ac:dyDescent="0.25">
      <c r="A36" s="153"/>
      <c r="B36" s="153"/>
      <c r="C36" s="153"/>
      <c r="D36" s="153"/>
      <c r="E36" s="153"/>
      <c r="F36" s="153"/>
      <c r="G36" s="156"/>
      <c r="H36" s="169"/>
      <c r="I36" s="180"/>
      <c r="J36" s="180"/>
      <c r="K36" s="153"/>
      <c r="L36" s="153"/>
    </row>
    <row r="37" spans="1:12" x14ac:dyDescent="0.25">
      <c r="A37" s="153"/>
      <c r="B37" s="168"/>
      <c r="C37" s="153"/>
      <c r="D37" s="153"/>
      <c r="E37" s="153"/>
      <c r="F37" s="153"/>
      <c r="G37" s="156"/>
      <c r="H37" s="169"/>
      <c r="I37" s="182"/>
      <c r="J37" s="180"/>
      <c r="K37" s="153"/>
      <c r="L37" s="153"/>
    </row>
    <row r="38" spans="1:12" x14ac:dyDescent="0.25">
      <c r="A38" s="153"/>
      <c r="B38" s="153"/>
      <c r="C38" s="153"/>
      <c r="D38" s="153"/>
      <c r="E38" s="153"/>
      <c r="F38" s="153"/>
      <c r="G38" s="156"/>
      <c r="H38" s="169"/>
      <c r="I38" s="180"/>
      <c r="J38" s="180"/>
      <c r="K38" s="153"/>
      <c r="L38" s="153"/>
    </row>
    <row r="39" spans="1:12" x14ac:dyDescent="0.25">
      <c r="A39" s="153"/>
      <c r="B39" s="153"/>
      <c r="C39" s="153"/>
      <c r="D39" s="153"/>
      <c r="E39" s="153"/>
      <c r="F39" s="153"/>
      <c r="G39" s="156"/>
      <c r="H39" s="169"/>
      <c r="I39" s="180"/>
      <c r="J39" s="180"/>
      <c r="K39" s="153"/>
      <c r="L39" s="153"/>
    </row>
    <row r="40" spans="1:12" x14ac:dyDescent="0.25">
      <c r="A40" s="153"/>
      <c r="B40" s="153"/>
      <c r="C40" s="153"/>
      <c r="D40" s="153"/>
      <c r="E40" s="153"/>
      <c r="F40" s="153"/>
      <c r="G40" s="156"/>
      <c r="H40" s="169"/>
      <c r="I40" s="180"/>
      <c r="J40" s="180"/>
      <c r="K40" s="153"/>
      <c r="L40" s="153"/>
    </row>
    <row r="41" spans="1:12" x14ac:dyDescent="0.25">
      <c r="A41" s="154"/>
      <c r="B41" s="154"/>
      <c r="C41" s="154"/>
      <c r="D41" s="154"/>
      <c r="E41" s="154"/>
      <c r="F41" s="154"/>
      <c r="G41" s="154"/>
      <c r="H41" s="154"/>
      <c r="I41" s="154"/>
      <c r="J41" s="154"/>
      <c r="K41" s="155"/>
      <c r="L41" s="153"/>
    </row>
    <row r="42" spans="1:12" x14ac:dyDescent="0.25">
      <c r="A42" s="156"/>
      <c r="B42" s="156"/>
      <c r="C42" s="156"/>
      <c r="D42" s="156"/>
      <c r="E42" s="157"/>
      <c r="F42" s="157"/>
      <c r="G42" s="156"/>
      <c r="H42" s="156"/>
      <c r="I42" s="157"/>
      <c r="J42" s="157"/>
      <c r="K42" s="130"/>
      <c r="L42" s="153"/>
    </row>
    <row r="43" spans="1:12" x14ac:dyDescent="0.25">
      <c r="A43" s="156"/>
      <c r="B43" s="156"/>
      <c r="C43" s="156"/>
      <c r="D43" s="156"/>
      <c r="E43" s="157"/>
      <c r="F43" s="157"/>
      <c r="G43" s="156"/>
      <c r="H43" s="156"/>
      <c r="I43" s="157"/>
      <c r="J43" s="157"/>
      <c r="K43" s="130"/>
      <c r="L43" s="153"/>
    </row>
    <row r="44" spans="1:12" x14ac:dyDescent="0.25">
      <c r="A44" s="156"/>
      <c r="B44" s="156"/>
      <c r="C44" s="156"/>
      <c r="D44" s="156"/>
      <c r="E44" s="157"/>
      <c r="F44" s="157"/>
      <c r="G44" s="156"/>
      <c r="H44" s="156"/>
      <c r="I44" s="157"/>
      <c r="J44" s="157"/>
      <c r="K44" s="130"/>
      <c r="L44" s="153"/>
    </row>
    <row r="45" spans="1:12" x14ac:dyDescent="0.25">
      <c r="A45" s="156"/>
      <c r="B45" s="156"/>
      <c r="C45" s="156"/>
      <c r="D45" s="156"/>
      <c r="E45" s="157"/>
      <c r="F45" s="157"/>
      <c r="G45" s="156"/>
      <c r="H45" s="156"/>
      <c r="I45" s="157"/>
      <c r="J45" s="157"/>
      <c r="K45" s="130"/>
      <c r="L45" s="153"/>
    </row>
    <row r="46" spans="1:12" x14ac:dyDescent="0.25">
      <c r="A46" s="156"/>
      <c r="B46" s="156"/>
      <c r="C46" s="156"/>
      <c r="D46" s="156"/>
      <c r="E46" s="157"/>
      <c r="F46" s="157"/>
      <c r="G46" s="157"/>
      <c r="H46" s="157"/>
      <c r="I46" s="157"/>
      <c r="J46" s="156"/>
      <c r="K46" s="153"/>
      <c r="L46" s="153"/>
    </row>
    <row r="47" spans="1:12" x14ac:dyDescent="0.25">
      <c r="A47" s="156"/>
      <c r="B47" s="156"/>
      <c r="C47" s="156"/>
      <c r="D47" s="156"/>
      <c r="E47" s="157"/>
      <c r="F47" s="157"/>
      <c r="G47" s="157"/>
      <c r="H47" s="157"/>
      <c r="I47" s="154"/>
      <c r="J47" s="154"/>
      <c r="K47" s="153"/>
      <c r="L47" s="153"/>
    </row>
    <row r="48" spans="1:12" x14ac:dyDescent="0.25">
      <c r="A48" s="156"/>
      <c r="B48" s="156"/>
      <c r="C48" s="156"/>
      <c r="D48" s="156"/>
      <c r="E48" s="157"/>
      <c r="F48" s="157"/>
      <c r="G48" s="157"/>
      <c r="H48" s="157"/>
      <c r="I48" s="157"/>
      <c r="J48" s="157"/>
      <c r="K48" s="153"/>
      <c r="L48" s="153"/>
    </row>
    <row r="49" spans="1:12" x14ac:dyDescent="0.25">
      <c r="A49" s="156"/>
      <c r="B49" s="156"/>
      <c r="C49" s="156"/>
      <c r="D49" s="156"/>
      <c r="E49" s="157"/>
      <c r="F49" s="157"/>
      <c r="G49" s="156"/>
      <c r="H49" s="156"/>
      <c r="I49" s="156"/>
      <c r="J49" s="156"/>
      <c r="K49" s="153"/>
      <c r="L49" s="153"/>
    </row>
    <row r="50" spans="1:12" x14ac:dyDescent="0.25">
      <c r="A50" s="156"/>
      <c r="B50" s="156"/>
      <c r="C50" s="156"/>
      <c r="D50" s="156"/>
      <c r="E50" s="153"/>
      <c r="F50" s="153"/>
      <c r="G50" s="153"/>
      <c r="H50" s="153"/>
      <c r="I50" s="153"/>
      <c r="J50" s="153"/>
      <c r="K50" s="153"/>
      <c r="L50" s="153"/>
    </row>
    <row r="51" spans="1:12" x14ac:dyDescent="0.25">
      <c r="A51" s="156"/>
      <c r="B51" s="156"/>
      <c r="C51" s="156"/>
      <c r="D51" s="156"/>
      <c r="E51" s="153"/>
      <c r="F51" s="153"/>
      <c r="G51" s="153"/>
      <c r="H51" s="153"/>
      <c r="I51" s="153"/>
      <c r="J51" s="153"/>
      <c r="K51" s="153"/>
      <c r="L51" s="153"/>
    </row>
    <row r="52" spans="1:12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</row>
    <row r="53" spans="1:12" x14ac:dyDescent="0.25">
      <c r="A53" s="153"/>
      <c r="B53" s="153"/>
      <c r="C53" s="153"/>
      <c r="D53" s="153"/>
      <c r="E53" s="153"/>
      <c r="F53" s="153"/>
      <c r="G53" s="156"/>
      <c r="H53" s="169"/>
      <c r="I53" s="180"/>
      <c r="J53" s="180"/>
      <c r="K53" s="153"/>
      <c r="L53" s="153"/>
    </row>
    <row r="54" spans="1:12" x14ac:dyDescent="0.25">
      <c r="A54" s="153"/>
      <c r="B54" s="153"/>
      <c r="C54" s="153"/>
      <c r="D54" s="153"/>
      <c r="E54" s="153"/>
      <c r="F54" s="153"/>
      <c r="G54" s="156"/>
      <c r="H54" s="169"/>
      <c r="I54" s="180"/>
      <c r="J54" s="180"/>
      <c r="K54" s="153"/>
      <c r="L54" s="153"/>
    </row>
    <row r="55" spans="1:12" x14ac:dyDescent="0.25">
      <c r="A55" s="153"/>
      <c r="B55" s="153"/>
      <c r="C55" s="153"/>
      <c r="D55" s="153"/>
      <c r="E55" s="153"/>
      <c r="F55" s="153"/>
      <c r="G55" s="156"/>
      <c r="H55" s="169"/>
      <c r="I55" s="180"/>
      <c r="J55" s="180"/>
      <c r="K55" s="153"/>
      <c r="L55" s="153"/>
    </row>
    <row r="56" spans="1:12" x14ac:dyDescent="0.25">
      <c r="A56" s="153"/>
      <c r="B56" s="153"/>
      <c r="C56" s="153"/>
      <c r="D56" s="153"/>
      <c r="E56" s="153"/>
      <c r="F56" s="153"/>
      <c r="G56" s="156"/>
      <c r="H56" s="169"/>
      <c r="I56" s="180"/>
      <c r="J56" s="180"/>
      <c r="K56" s="153"/>
      <c r="L56" s="153"/>
    </row>
    <row r="57" spans="1:12" x14ac:dyDescent="0.25">
      <c r="A57" s="168"/>
      <c r="B57" s="153"/>
      <c r="C57" s="153"/>
      <c r="D57" s="153"/>
      <c r="E57" s="153"/>
      <c r="F57" s="153"/>
      <c r="G57" s="156"/>
      <c r="H57" s="169"/>
      <c r="I57" s="180"/>
      <c r="J57" s="180"/>
      <c r="K57" s="153"/>
      <c r="L57" s="153"/>
    </row>
    <row r="58" spans="1:12" x14ac:dyDescent="0.25">
      <c r="A58" s="153"/>
      <c r="B58" s="155"/>
      <c r="C58" s="153"/>
      <c r="D58" s="153"/>
      <c r="E58" s="153"/>
      <c r="F58" s="153"/>
      <c r="G58" s="156"/>
      <c r="H58" s="169"/>
      <c r="I58" s="180"/>
      <c r="J58" s="180"/>
      <c r="K58" s="153"/>
      <c r="L58" s="153"/>
    </row>
    <row r="59" spans="1:12" x14ac:dyDescent="0.25">
      <c r="A59" s="153"/>
      <c r="B59" s="171"/>
      <c r="C59" s="153"/>
      <c r="D59" s="153"/>
      <c r="E59" s="153"/>
      <c r="F59" s="153"/>
      <c r="G59" s="156"/>
      <c r="H59" s="169"/>
      <c r="I59" s="182"/>
      <c r="J59" s="180"/>
      <c r="K59" s="153"/>
      <c r="L59" s="153"/>
    </row>
    <row r="60" spans="1:12" x14ac:dyDescent="0.25">
      <c r="A60" s="153"/>
      <c r="B60" s="153"/>
      <c r="C60" s="153"/>
      <c r="D60" s="153"/>
      <c r="E60" s="153"/>
      <c r="F60" s="153"/>
      <c r="G60" s="156"/>
      <c r="H60" s="169"/>
      <c r="I60" s="180"/>
      <c r="J60" s="180"/>
      <c r="K60" s="153"/>
      <c r="L60" s="153"/>
    </row>
    <row r="61" spans="1:12" x14ac:dyDescent="0.25">
      <c r="A61" s="153"/>
      <c r="B61" s="153"/>
      <c r="C61" s="153"/>
      <c r="D61" s="153"/>
      <c r="E61" s="153"/>
      <c r="F61" s="153"/>
      <c r="G61" s="156"/>
      <c r="H61" s="169"/>
      <c r="I61" s="180"/>
      <c r="J61" s="180"/>
      <c r="K61" s="153"/>
      <c r="L61" s="153"/>
    </row>
    <row r="62" spans="1:12" x14ac:dyDescent="0.25">
      <c r="A62" s="153"/>
      <c r="B62" s="153"/>
      <c r="C62" s="153"/>
      <c r="D62" s="153"/>
      <c r="E62" s="153"/>
      <c r="F62" s="153"/>
      <c r="G62" s="156"/>
      <c r="H62" s="169"/>
      <c r="I62" s="181"/>
      <c r="J62" s="180"/>
      <c r="K62" s="153"/>
      <c r="L62" s="153"/>
    </row>
    <row r="63" spans="1:12" x14ac:dyDescent="0.25">
      <c r="A63" s="153"/>
      <c r="B63" s="153"/>
      <c r="C63" s="153"/>
      <c r="D63" s="153"/>
      <c r="E63" s="153"/>
      <c r="F63" s="153"/>
      <c r="G63" s="156"/>
      <c r="H63" s="169"/>
      <c r="I63" s="181"/>
      <c r="J63" s="180"/>
      <c r="K63" s="153"/>
      <c r="L63" s="153"/>
    </row>
    <row r="64" spans="1:12" x14ac:dyDescent="0.25">
      <c r="B64" s="144"/>
      <c r="G64" s="148"/>
      <c r="H64" s="140"/>
      <c r="I64" s="141"/>
      <c r="J64" s="141"/>
    </row>
    <row r="65" spans="2:10" x14ac:dyDescent="0.25">
      <c r="G65" s="148"/>
      <c r="H65" s="140"/>
      <c r="I65" s="141"/>
      <c r="J65" s="141"/>
    </row>
    <row r="66" spans="2:10" x14ac:dyDescent="0.25">
      <c r="G66" s="148"/>
      <c r="H66" s="140"/>
      <c r="I66" s="141"/>
      <c r="J66" s="141"/>
    </row>
    <row r="67" spans="2:10" x14ac:dyDescent="0.25">
      <c r="G67" s="148"/>
      <c r="H67" s="140"/>
      <c r="I67" s="141"/>
      <c r="J67" s="141"/>
    </row>
    <row r="68" spans="2:10" x14ac:dyDescent="0.25">
      <c r="G68" s="148"/>
      <c r="H68" s="140"/>
      <c r="I68" s="141"/>
      <c r="J68" s="141"/>
    </row>
    <row r="69" spans="2:10" x14ac:dyDescent="0.25">
      <c r="G69" s="148"/>
      <c r="H69" s="140"/>
      <c r="I69" s="141"/>
      <c r="J69" s="141"/>
    </row>
    <row r="70" spans="2:10" x14ac:dyDescent="0.25">
      <c r="G70" s="148"/>
      <c r="H70" s="140"/>
      <c r="I70" s="141"/>
    </row>
    <row r="71" spans="2:10" x14ac:dyDescent="0.25">
      <c r="B71" s="137"/>
      <c r="G71" s="148"/>
      <c r="H71" s="140"/>
      <c r="I71" s="149"/>
    </row>
    <row r="72" spans="2:10" x14ac:dyDescent="0.25">
      <c r="B72" s="135"/>
      <c r="G72" s="148"/>
      <c r="H72" s="140"/>
      <c r="I72" s="141"/>
      <c r="J72" s="141"/>
    </row>
    <row r="73" spans="2:10" x14ac:dyDescent="0.25">
      <c r="B73" s="144"/>
      <c r="G73" s="148"/>
      <c r="H73" s="140"/>
      <c r="I73" s="149"/>
      <c r="J73" s="141"/>
    </row>
    <row r="74" spans="2:10" x14ac:dyDescent="0.25">
      <c r="G74" s="148"/>
      <c r="H74" s="140"/>
      <c r="I74" s="141"/>
      <c r="J74" s="141"/>
    </row>
    <row r="75" spans="2:10" x14ac:dyDescent="0.25">
      <c r="G75" s="148"/>
      <c r="H75" s="140"/>
      <c r="I75" s="141"/>
      <c r="J75" s="141"/>
    </row>
    <row r="76" spans="2:10" x14ac:dyDescent="0.25">
      <c r="G76" s="148"/>
      <c r="H76" s="140"/>
      <c r="I76" s="145"/>
      <c r="J76" s="141"/>
    </row>
    <row r="77" spans="2:10" x14ac:dyDescent="0.25">
      <c r="G77" s="148"/>
      <c r="H77" s="140"/>
      <c r="I77" s="145"/>
      <c r="J77" s="141"/>
    </row>
    <row r="78" spans="2:10" x14ac:dyDescent="0.25">
      <c r="G78" s="148"/>
      <c r="H78" s="140"/>
      <c r="I78" s="145"/>
      <c r="J78" s="141"/>
    </row>
    <row r="79" spans="2:10" x14ac:dyDescent="0.25">
      <c r="B79" s="144"/>
      <c r="G79" s="148"/>
      <c r="H79" s="140"/>
      <c r="I79" s="141"/>
      <c r="J79" s="141"/>
    </row>
    <row r="80" spans="2:10" x14ac:dyDescent="0.25">
      <c r="G80" s="148"/>
      <c r="H80" s="140"/>
      <c r="I80" s="141"/>
      <c r="J80" s="141"/>
    </row>
    <row r="81" spans="1:10" x14ac:dyDescent="0.25">
      <c r="G81" s="148"/>
      <c r="H81" s="140"/>
      <c r="I81" s="141"/>
      <c r="J81" s="141"/>
    </row>
    <row r="82" spans="1:10" x14ac:dyDescent="0.25">
      <c r="G82" s="148"/>
      <c r="H82" s="140"/>
      <c r="I82" s="141"/>
    </row>
    <row r="83" spans="1:10" x14ac:dyDescent="0.25">
      <c r="G83" s="148"/>
      <c r="H83" s="140"/>
      <c r="I83" s="141"/>
      <c r="J83" s="141"/>
    </row>
    <row r="84" spans="1:10" x14ac:dyDescent="0.25">
      <c r="G84" s="148"/>
      <c r="H84" s="140"/>
      <c r="I84" s="141"/>
      <c r="J84" s="141"/>
    </row>
    <row r="85" spans="1:10" x14ac:dyDescent="0.25">
      <c r="G85" s="148"/>
      <c r="I85" s="141"/>
      <c r="J85" s="141"/>
    </row>
    <row r="86" spans="1:10" x14ac:dyDescent="0.25">
      <c r="G86" s="148"/>
      <c r="I86" s="141"/>
      <c r="J86" s="141"/>
    </row>
    <row r="87" spans="1:10" x14ac:dyDescent="0.25">
      <c r="B87" s="144"/>
      <c r="G87" s="167"/>
      <c r="H87" s="146"/>
      <c r="I87" s="147"/>
      <c r="J87" s="147"/>
    </row>
    <row r="88" spans="1:10" x14ac:dyDescent="0.25">
      <c r="G88" s="148"/>
      <c r="I88" s="141"/>
      <c r="J88" s="141"/>
    </row>
    <row r="89" spans="1:10" x14ac:dyDescent="0.25">
      <c r="A89" s="137"/>
      <c r="G89" s="148"/>
      <c r="I89" s="141"/>
      <c r="J89" s="141"/>
    </row>
    <row r="90" spans="1:10" x14ac:dyDescent="0.25">
      <c r="G90" s="148"/>
      <c r="I90" s="141"/>
      <c r="J90" s="141"/>
    </row>
    <row r="91" spans="1:10" x14ac:dyDescent="0.25">
      <c r="B91" s="135"/>
      <c r="G91" s="148"/>
      <c r="I91" s="141"/>
      <c r="J91" s="141"/>
    </row>
    <row r="92" spans="1:10" x14ac:dyDescent="0.25">
      <c r="B92" s="144"/>
      <c r="G92" s="148"/>
      <c r="H92" s="140"/>
      <c r="I92" s="149"/>
      <c r="J92" s="141"/>
    </row>
    <row r="93" spans="1:10" x14ac:dyDescent="0.25">
      <c r="G93" s="148"/>
      <c r="H93" s="140"/>
      <c r="I93" s="141"/>
      <c r="J93" s="141"/>
    </row>
    <row r="94" spans="1:10" x14ac:dyDescent="0.25">
      <c r="G94" s="148"/>
      <c r="H94" s="140"/>
      <c r="I94" s="141"/>
      <c r="J94" s="141"/>
    </row>
    <row r="95" spans="1:10" x14ac:dyDescent="0.25">
      <c r="G95" s="148"/>
      <c r="H95" s="140"/>
      <c r="I95" s="145"/>
      <c r="J95" s="141"/>
    </row>
    <row r="96" spans="1:10" x14ac:dyDescent="0.25">
      <c r="G96" s="148"/>
      <c r="H96" s="140"/>
      <c r="I96" s="145"/>
      <c r="J96" s="141"/>
    </row>
    <row r="97" spans="2:10" x14ac:dyDescent="0.25">
      <c r="G97" s="148"/>
      <c r="H97" s="140"/>
      <c r="I97" s="145"/>
      <c r="J97" s="141"/>
    </row>
    <row r="98" spans="2:10" x14ac:dyDescent="0.25">
      <c r="B98" s="144"/>
      <c r="G98" s="148"/>
      <c r="H98" s="140"/>
      <c r="I98" s="141"/>
      <c r="J98" s="141"/>
    </row>
    <row r="99" spans="2:10" x14ac:dyDescent="0.25">
      <c r="G99" s="148"/>
      <c r="H99" s="140"/>
      <c r="I99" s="141"/>
      <c r="J99" s="141"/>
    </row>
    <row r="100" spans="2:10" x14ac:dyDescent="0.25">
      <c r="G100" s="148"/>
      <c r="H100" s="140"/>
      <c r="I100" s="141"/>
      <c r="J100" s="141"/>
    </row>
    <row r="101" spans="2:10" x14ac:dyDescent="0.25">
      <c r="G101" s="148"/>
      <c r="H101" s="140"/>
      <c r="I101" s="141"/>
      <c r="J101" s="141"/>
    </row>
    <row r="102" spans="2:10" x14ac:dyDescent="0.25">
      <c r="G102" s="148"/>
      <c r="H102" s="140"/>
      <c r="I102" s="141"/>
      <c r="J102" s="141"/>
    </row>
    <row r="103" spans="2:10" x14ac:dyDescent="0.25">
      <c r="G103" s="148"/>
      <c r="H103" s="140"/>
      <c r="I103" s="141"/>
      <c r="J103" s="141"/>
    </row>
    <row r="104" spans="2:10" x14ac:dyDescent="0.25">
      <c r="G104" s="148"/>
      <c r="I104" s="141"/>
    </row>
    <row r="105" spans="2:10" x14ac:dyDescent="0.25">
      <c r="G105" s="148"/>
      <c r="I105" s="141"/>
      <c r="J105" s="141"/>
    </row>
    <row r="106" spans="2:10" x14ac:dyDescent="0.25">
      <c r="B106" s="135"/>
      <c r="G106" s="148"/>
      <c r="I106" s="141"/>
      <c r="J106" s="141"/>
    </row>
    <row r="107" spans="2:10" x14ac:dyDescent="0.25">
      <c r="B107" s="144"/>
      <c r="G107" s="148"/>
      <c r="H107" s="140"/>
      <c r="I107" s="149"/>
      <c r="J107" s="141"/>
    </row>
    <row r="108" spans="2:10" x14ac:dyDescent="0.25">
      <c r="G108" s="148"/>
      <c r="H108" s="140"/>
      <c r="I108" s="141"/>
      <c r="J108" s="141"/>
    </row>
    <row r="109" spans="2:10" x14ac:dyDescent="0.25">
      <c r="G109" s="148"/>
      <c r="H109" s="140"/>
      <c r="I109" s="141"/>
      <c r="J109" s="141"/>
    </row>
    <row r="110" spans="2:10" x14ac:dyDescent="0.25">
      <c r="G110" s="148"/>
      <c r="H110" s="140"/>
      <c r="I110" s="145"/>
      <c r="J110" s="141"/>
    </row>
    <row r="111" spans="2:10" x14ac:dyDescent="0.25">
      <c r="G111" s="148"/>
      <c r="H111" s="140"/>
      <c r="I111" s="145"/>
      <c r="J111" s="141"/>
    </row>
    <row r="112" spans="2:10" x14ac:dyDescent="0.25">
      <c r="G112" s="148"/>
      <c r="H112" s="140"/>
      <c r="I112" s="145"/>
      <c r="J112" s="141"/>
    </row>
    <row r="113" spans="1:10" x14ac:dyDescent="0.25">
      <c r="B113" s="144"/>
      <c r="G113" s="148"/>
      <c r="H113" s="140"/>
      <c r="I113" s="141"/>
      <c r="J113" s="141"/>
    </row>
    <row r="114" spans="1:10" x14ac:dyDescent="0.25">
      <c r="G114" s="148"/>
      <c r="H114" s="140"/>
      <c r="I114" s="141"/>
      <c r="J114" s="141"/>
    </row>
    <row r="115" spans="1:10" x14ac:dyDescent="0.25">
      <c r="G115" s="148"/>
      <c r="H115" s="140"/>
      <c r="I115" s="141"/>
      <c r="J115" s="141"/>
    </row>
    <row r="116" spans="1:10" x14ac:dyDescent="0.25">
      <c r="G116" s="148"/>
      <c r="H116" s="140"/>
      <c r="I116" s="141"/>
    </row>
    <row r="117" spans="1:10" x14ac:dyDescent="0.25">
      <c r="G117" s="148"/>
      <c r="H117" s="140"/>
      <c r="I117" s="141"/>
      <c r="J117" s="141"/>
    </row>
    <row r="118" spans="1:10" x14ac:dyDescent="0.25">
      <c r="G118" s="148"/>
      <c r="H118" s="140"/>
      <c r="I118" s="141"/>
      <c r="J118" s="141"/>
    </row>
    <row r="119" spans="1:10" x14ac:dyDescent="0.25">
      <c r="G119" s="148"/>
      <c r="I119" s="141"/>
      <c r="J119" s="141"/>
    </row>
    <row r="120" spans="1:10" x14ac:dyDescent="0.25">
      <c r="G120" s="148"/>
      <c r="I120" s="141"/>
      <c r="J120" s="141"/>
    </row>
    <row r="121" spans="1:10" x14ac:dyDescent="0.25">
      <c r="B121" s="144"/>
      <c r="G121" s="167"/>
      <c r="H121" s="146"/>
      <c r="I121" s="141"/>
      <c r="J121" s="147"/>
    </row>
    <row r="122" spans="1:10" x14ac:dyDescent="0.25">
      <c r="G122" s="148"/>
      <c r="I122" s="141"/>
      <c r="J122" s="141"/>
    </row>
    <row r="123" spans="1:10" x14ac:dyDescent="0.25">
      <c r="E123" s="148"/>
      <c r="F123" s="141"/>
      <c r="G123" s="148"/>
      <c r="I123" s="141"/>
      <c r="J123" s="141"/>
    </row>
    <row r="124" spans="1:10" x14ac:dyDescent="0.25">
      <c r="B124" s="137"/>
      <c r="G124" s="148"/>
      <c r="I124" s="149"/>
    </row>
    <row r="125" spans="1:10" x14ac:dyDescent="0.25">
      <c r="G125" s="148"/>
      <c r="I125" s="141"/>
      <c r="J125" s="141"/>
    </row>
    <row r="126" spans="1:10" x14ac:dyDescent="0.25">
      <c r="A126" s="150"/>
      <c r="B126" s="150"/>
      <c r="C126" s="150"/>
      <c r="D126" s="150"/>
      <c r="E126" s="150"/>
      <c r="F126" s="150"/>
      <c r="G126" s="166"/>
      <c r="H126" s="135"/>
      <c r="I126" s="150"/>
      <c r="J126" s="141"/>
    </row>
    <row r="127" spans="1:10" x14ac:dyDescent="0.25">
      <c r="A127" s="135"/>
      <c r="B127" s="135"/>
      <c r="C127" s="135"/>
      <c r="D127" s="135"/>
      <c r="E127" s="135"/>
      <c r="F127" s="135"/>
      <c r="G127" s="166"/>
      <c r="H127" s="135"/>
      <c r="I127" s="151"/>
      <c r="J127" s="141"/>
    </row>
    <row r="128" spans="1:10" x14ac:dyDescent="0.25">
      <c r="A128" s="135"/>
      <c r="B128" s="135"/>
      <c r="C128" s="135"/>
      <c r="D128" s="135"/>
      <c r="E128" s="135"/>
      <c r="F128" s="135"/>
      <c r="G128" s="166"/>
      <c r="H128" s="135"/>
      <c r="I128" s="150"/>
      <c r="J128" s="141"/>
    </row>
    <row r="129" spans="2:10" x14ac:dyDescent="0.25">
      <c r="G129" s="148"/>
      <c r="I129" s="141"/>
      <c r="J129" s="141"/>
    </row>
    <row r="130" spans="2:10" x14ac:dyDescent="0.25">
      <c r="G130" s="148"/>
      <c r="I130" s="141"/>
      <c r="J130" s="141"/>
    </row>
    <row r="131" spans="2:10" x14ac:dyDescent="0.25">
      <c r="G131" s="148"/>
      <c r="I131" s="141"/>
      <c r="J131" s="141"/>
    </row>
    <row r="132" spans="2:10" x14ac:dyDescent="0.25">
      <c r="G132" s="148"/>
      <c r="I132" s="141"/>
      <c r="J132" s="141"/>
    </row>
    <row r="133" spans="2:10" x14ac:dyDescent="0.25">
      <c r="G133" s="148"/>
      <c r="I133" s="141"/>
      <c r="J133" s="141"/>
    </row>
    <row r="134" spans="2:10" x14ac:dyDescent="0.25">
      <c r="G134" s="148"/>
      <c r="I134" s="141"/>
    </row>
    <row r="135" spans="2:10" x14ac:dyDescent="0.25">
      <c r="B135" s="137"/>
      <c r="G135" s="148"/>
      <c r="I135" s="149"/>
    </row>
    <row r="136" spans="2:10" x14ac:dyDescent="0.25">
      <c r="G136" s="148"/>
      <c r="I136" s="141"/>
      <c r="J136" s="141"/>
    </row>
    <row r="137" spans="2:10" x14ac:dyDescent="0.25">
      <c r="G137" s="148"/>
      <c r="I137" s="141"/>
      <c r="J137" s="141"/>
    </row>
    <row r="138" spans="2:10" x14ac:dyDescent="0.25">
      <c r="G138" s="148"/>
      <c r="I138" s="145"/>
      <c r="J138" s="141"/>
    </row>
    <row r="139" spans="2:10" x14ac:dyDescent="0.25">
      <c r="G139" s="148"/>
      <c r="I139" s="141"/>
      <c r="J139" s="141"/>
    </row>
    <row r="140" spans="2:10" x14ac:dyDescent="0.25">
      <c r="G140" s="148"/>
      <c r="I140" s="141"/>
      <c r="J140" s="141"/>
    </row>
    <row r="141" spans="2:10" x14ac:dyDescent="0.25">
      <c r="G141" s="148"/>
      <c r="I141" s="141"/>
      <c r="J141" s="141"/>
    </row>
    <row r="142" spans="2:10" x14ac:dyDescent="0.25">
      <c r="G142" s="148"/>
      <c r="I142" s="141"/>
      <c r="J142" s="141"/>
    </row>
    <row r="143" spans="2:10" x14ac:dyDescent="0.25">
      <c r="G143" s="148"/>
      <c r="I143" s="141"/>
      <c r="J143" s="141"/>
    </row>
    <row r="144" spans="2:10" x14ac:dyDescent="0.25">
      <c r="G144" s="148"/>
      <c r="I144" s="141"/>
      <c r="J144" s="141"/>
    </row>
    <row r="145" spans="2:10" x14ac:dyDescent="0.25">
      <c r="G145" s="148"/>
      <c r="I145" s="141"/>
    </row>
    <row r="146" spans="2:10" x14ac:dyDescent="0.25">
      <c r="G146" s="148"/>
      <c r="I146" s="141"/>
    </row>
    <row r="147" spans="2:10" x14ac:dyDescent="0.25">
      <c r="B147" s="137"/>
      <c r="G147" s="148"/>
      <c r="I147" s="149"/>
    </row>
    <row r="148" spans="2:10" x14ac:dyDescent="0.25">
      <c r="G148" s="148"/>
      <c r="I148" s="141"/>
      <c r="J148" s="141"/>
    </row>
    <row r="149" spans="2:10" x14ac:dyDescent="0.25">
      <c r="I149" s="141"/>
      <c r="J149" s="141"/>
    </row>
    <row r="150" spans="2:10" x14ac:dyDescent="0.25">
      <c r="I150" s="145"/>
      <c r="J150" s="141"/>
    </row>
    <row r="151" spans="2:10" x14ac:dyDescent="0.25">
      <c r="I151" s="141"/>
      <c r="J151" s="141"/>
    </row>
    <row r="152" spans="2:10" x14ac:dyDescent="0.25">
      <c r="I152" s="141"/>
      <c r="J152" s="141"/>
    </row>
    <row r="153" spans="2:10" x14ac:dyDescent="0.25">
      <c r="I153" s="140"/>
      <c r="J153" s="141"/>
    </row>
    <row r="154" spans="2:10" x14ac:dyDescent="0.25">
      <c r="I154" s="140"/>
      <c r="J154" s="141"/>
    </row>
    <row r="155" spans="2:10" x14ac:dyDescent="0.25">
      <c r="I155" s="140"/>
      <c r="J155" s="141"/>
    </row>
    <row r="156" spans="2:10" x14ac:dyDescent="0.25">
      <c r="I156" s="140"/>
      <c r="J156" s="14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D58ADB64C8624D88AB21A6214C55CD" ma:contentTypeVersion="19" ma:contentTypeDescription="Create a new document." ma:contentTypeScope="" ma:versionID="7c601a85680ee842a57cbf23ce16225d">
  <xsd:schema xmlns:xsd="http://www.w3.org/2001/XMLSchema" xmlns:xs="http://www.w3.org/2001/XMLSchema" xmlns:p="http://schemas.microsoft.com/office/2006/metadata/properties" xmlns:ns2="fbf5a5cf-b95e-4f82-9ae9-634bfda7f930" xmlns:ns3="542cd4a2-4452-43a4-8937-b23c8c1f9d80" targetNamespace="http://schemas.microsoft.com/office/2006/metadata/properties" ma:root="true" ma:fieldsID="1b4f9833942a288de5b5c4b38116bb91" ns2:_="" ns3:_="">
    <xsd:import namespace="fbf5a5cf-b95e-4f82-9ae9-634bfda7f930"/>
    <xsd:import namespace="542cd4a2-4452-43a4-8937-b23c8c1f9d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a5cf-b95e-4f82-9ae9-634bfda7f930" elementFormDefault="qualified">
    <xsd:import namespace="http://schemas.microsoft.com/office/2006/documentManagement/types"/>
    <xsd:import namespace="http://schemas.microsoft.com/office/infopath/2007/PartnerControls"/>
    <xsd:element name="SharedWithUsers" ma:index="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713f06c1-1af3-41b3-b2d6-5a0b9eeeb279}" ma:internalName="TaxCatchAll" ma:showField="CatchAllData" ma:web="fbf5a5cf-b95e-4f82-9ae9-634bfda7f9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2cd4a2-4452-43a4-8937-b23c8c1f9d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dafd165-6beb-44bd-9039-5187b9f5b6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f5a5cf-b95e-4f82-9ae9-634bfda7f930" xsi:nil="true"/>
    <lcf76f155ced4ddcb4097134ff3c332f xmlns="542cd4a2-4452-43a4-8937-b23c8c1f9d8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5B9CA85-82B3-4207-A8C9-E85939F75130}"/>
</file>

<file path=customXml/itemProps2.xml><?xml version="1.0" encoding="utf-8"?>
<ds:datastoreItem xmlns:ds="http://schemas.openxmlformats.org/officeDocument/2006/customXml" ds:itemID="{555CAACF-0826-4FC5-91D3-9363171EADF8}"/>
</file>

<file path=customXml/itemProps3.xml><?xml version="1.0" encoding="utf-8"?>
<ds:datastoreItem xmlns:ds="http://schemas.openxmlformats.org/officeDocument/2006/customXml" ds:itemID="{5B5B0AF6-63D2-4CA8-AE3E-1488A49C89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SPAN</vt:lpstr>
      <vt:lpstr>DL</vt:lpstr>
      <vt:lpstr>HAUNCH</vt:lpstr>
      <vt:lpstr>END DIA</vt:lpstr>
      <vt:lpstr>INT DIA</vt:lpstr>
      <vt:lpstr>END DIA + INT DIA LOADS</vt:lpstr>
      <vt:lpstr>STIFFENERS</vt:lpstr>
      <vt:lpstr>LOADS SUMMARY (MDX)</vt:lpstr>
      <vt:lpstr>FLANGE TRANSITION + WEB (ignore</vt:lpstr>
      <vt:lpstr>DL!Print_Area</vt:lpstr>
      <vt:lpstr>HAUNCH!Print_Area</vt:lpstr>
      <vt:lpstr>SPAN!Print_Area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Garrett, Phil/COL</dc:creator>
  <cp:lastModifiedBy>Nawaz, Asad</cp:lastModifiedBy>
  <cp:lastPrinted>2021-09-20T22:01:44Z</cp:lastPrinted>
  <dcterms:created xsi:type="dcterms:W3CDTF">2015-06-05T18:17:20Z</dcterms:created>
  <dcterms:modified xsi:type="dcterms:W3CDTF">2022-09-30T14:47:16Z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0x0101006FD58ADB64C8624D88AB21A6214C55CD</vt:lpwstr>
  </property>
</Properties>
</file>