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"/>
    </mc:Choice>
  </mc:AlternateContent>
  <xr:revisionPtr revIDLastSave="1" documentId="6_{754823FB-3BA4-4A3E-903B-AEDB9334F6C2}" xr6:coauthVersionLast="47" xr6:coauthVersionMax="47" xr10:uidLastSave="{9010D58E-94AE-4D29-A224-7B1FDD4D6776}"/>
  <bookViews>
    <workbookView xWindow="-57720" yWindow="-120" windowWidth="29040" windowHeight="15840" tabRatio="754" activeTab="1" xr2:uid="{00000000-000D-0000-FFFF-FFFF00000000}"/>
  </bookViews>
  <sheets>
    <sheet name="SPAN" sheetId="1" r:id="rId1"/>
    <sheet name="WS, DECK, TEL CONDUIT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LOADS SUMMARY (MDX)" sheetId="43" r:id="rId8"/>
    <sheet name="FLANGE TRANSITION + WEB (ignore" sheetId="42" r:id="rId9"/>
  </sheets>
  <definedNames>
    <definedName name="_xlnm.Print_Area" localSheetId="2">HAUNCH!$A$1:$J$60</definedName>
    <definedName name="_xlnm.Print_Area" localSheetId="0">SPAN!$A$1:$G$29</definedName>
    <definedName name="_xlnm.Print_Area" localSheetId="1">'WS, DECK, TEL CONDUIT'!$A$1:$Q$41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I12" i="43"/>
  <c r="I10" i="43"/>
  <c r="I8" i="43"/>
  <c r="F21" i="37"/>
  <c r="F22" i="37"/>
  <c r="F23" i="37"/>
  <c r="F20" i="37"/>
  <c r="D23" i="37"/>
  <c r="D22" i="37"/>
  <c r="D21" i="37"/>
  <c r="D20" i="37"/>
  <c r="H79" i="41"/>
  <c r="H73" i="41" l="1"/>
  <c r="H74" i="41" s="1"/>
  <c r="H39" i="41"/>
  <c r="H40" i="41" s="1"/>
  <c r="H45" i="41"/>
  <c r="I24" i="42"/>
  <c r="I23" i="42"/>
  <c r="I22" i="42"/>
  <c r="I20" i="42"/>
  <c r="I19" i="42"/>
  <c r="I18" i="42"/>
  <c r="I17" i="42"/>
  <c r="I11" i="42"/>
  <c r="I10" i="42"/>
  <c r="I9" i="42"/>
  <c r="K41" i="40"/>
  <c r="E43" i="40"/>
  <c r="I43" i="40" s="1"/>
  <c r="E42" i="40"/>
  <c r="I42" i="40" s="1"/>
  <c r="E41" i="40"/>
  <c r="I41" i="40" s="1"/>
  <c r="G20" i="37"/>
  <c r="H94" i="41"/>
  <c r="H93" i="41"/>
  <c r="H90" i="41"/>
  <c r="H88" i="41"/>
  <c r="H89" i="41" s="1"/>
  <c r="H78" i="41"/>
  <c r="H80" i="41" s="1"/>
  <c r="H75" i="41"/>
  <c r="H60" i="41"/>
  <c r="H59" i="41"/>
  <c r="H56" i="41"/>
  <c r="H54" i="41"/>
  <c r="H55" i="41" s="1"/>
  <c r="H44" i="41"/>
  <c r="H46" i="41" s="1"/>
  <c r="H41" i="41"/>
  <c r="H27" i="40"/>
  <c r="H19" i="40"/>
  <c r="H11" i="40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33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D7" i="22"/>
  <c r="D8" i="22" s="1"/>
  <c r="D9" i="22" s="1"/>
  <c r="D11" i="22" s="1"/>
  <c r="D12" i="22" s="1"/>
  <c r="H42" i="41" l="1"/>
  <c r="H48" i="41" s="1"/>
  <c r="H49" i="41" s="1"/>
  <c r="H61" i="41"/>
  <c r="H91" i="41"/>
  <c r="H76" i="41"/>
  <c r="H82" i="41" s="1"/>
  <c r="H83" i="41" s="1"/>
  <c r="H95" i="41"/>
  <c r="H97" i="41" s="1"/>
  <c r="H98" i="41" s="1"/>
  <c r="I45" i="40"/>
  <c r="I47" i="40" s="1"/>
  <c r="H57" i="41"/>
  <c r="H36" i="40"/>
  <c r="H37" i="40" s="1"/>
  <c r="E44" i="40" s="1"/>
  <c r="I44" i="40" s="1"/>
  <c r="H10" i="38"/>
  <c r="H11" i="38" s="1"/>
  <c r="H13" i="38" s="1"/>
  <c r="H40" i="38" s="1"/>
  <c r="H100" i="41" l="1"/>
  <c r="H63" i="41"/>
  <c r="H64" i="41" s="1"/>
  <c r="H107" i="41" s="1"/>
  <c r="H66" i="41" l="1"/>
  <c r="H105" i="41" l="1"/>
  <c r="H110" i="41" s="1"/>
  <c r="H106" i="41"/>
  <c r="E102" i="41"/>
  <c r="H112" i="41" l="1"/>
  <c r="H111" i="41"/>
  <c r="F24" i="37" l="1"/>
  <c r="F2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<sst xmlns="http://schemas.openxmlformats.org/spreadsheetml/2006/main" count="483" uniqueCount="164">
  <si>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</si>
  <si>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</si>
  <si>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</si>
  <si>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</si>
  <si>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</si>
  <si>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</si>
  <si>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</si>
  <si>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</si>
  <si>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</si>
  <si>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</si>
  <si>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</si>
  <si>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</si>
  <si>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</si>
  <si>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</si>
  <si>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</si>
  <si>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</si>
  <si>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</si>
  <si>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</si>
  <si>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</si>
  <si>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</si>
  <si>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</si>
  <si>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</si>
  <si>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</si>
  <si>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in</t>
  </si>
  <si>
    <t>K/FT</t>
  </si>
  <si>
    <t>INCHES</t>
  </si>
  <si>
    <t>FT</t>
  </si>
  <si>
    <t>Interior Girder Loads (MDX)</t>
  </si>
  <si>
    <t>FBW</t>
  </si>
  <si>
    <t xml:space="preserve">The top flange is embedded into the concrete </t>
  </si>
  <si>
    <t>leaving triangular side area as haunch load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</si>
  <si>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</si>
  <si>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</si>
  <si>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</si>
  <si>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</si>
  <si>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</si>
  <si>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</si>
  <si>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</si>
  <si>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</si>
  <si>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HAUNCH AREA BOTH SIDES=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</si>
  <si>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</si>
  <si>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</si>
  <si>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</si>
  <si>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</si>
  <si>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</si>
  <si>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</si>
  <si>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</si>
  <si>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</si>
  <si>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</si>
  <si>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</si>
  <si>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</si>
  <si>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</si>
  <si>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</si>
  <si>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</si>
  <si>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</si>
  <si>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</si>
  <si>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</si>
  <si>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</si>
  <si>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</si>
  <si>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</si>
  <si>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</si>
  <si>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</si>
  <si>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</si>
  <si>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</si>
  <si>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</si>
  <si>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</si>
  <si>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</si>
  <si>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</si>
  <si>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</si>
  <si>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</si>
  <si>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</si>
  <si>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</si>
  <si>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</si>
  <si>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</si>
  <si>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</si>
  <si>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</si>
  <si>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</si>
  <si>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</si>
  <si>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</si>
  <si>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</si>
  <si>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</si>
  <si>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</si>
  <si>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</si>
  <si>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</si>
  <si>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</si>
  <si>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</si>
  <si>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</si>
  <si>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</si>
  <si>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</si>
  <si>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</si>
  <si>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</si>
  <si>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</si>
  <si>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</si>
  <si>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</si>
  <si>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</si>
  <si>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</si>
  <si>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</si>
  <si>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</si>
  <si>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</si>
  <si>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</si>
  <si>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</si>
  <si>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</si>
  <si>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</si>
  <si>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</si>
  <si>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</si>
  <si>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</si>
  <si>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IN</t>
  </si>
  <si>
    <t>FRA-3-19.36</t>
  </si>
  <si>
    <t>Wt. (both sides with 15% contigency)</t>
  </si>
  <si>
    <t>Average (with 15% contigency)</t>
  </si>
  <si>
    <t>For MDX input, CF loads are applied as UDL.</t>
  </si>
  <si>
    <t>CF Load for span with constant web depth (BR 1 to 6)</t>
  </si>
  <si>
    <t>TYPE</t>
  </si>
  <si>
    <t>KIP</t>
  </si>
  <si>
    <t>BR 1 to 6</t>
  </si>
  <si>
    <t>LOAD (KIP)</t>
  </si>
  <si>
    <t>NO. OF LOADS</t>
  </si>
  <si>
    <t>TOTAL LOADS (KIP)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</si>
  <si>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</si>
  <si>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</si>
  <si>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</si>
  <si>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</si>
  <si>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</si>
  <si>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</si>
  <si>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</si>
  <si>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</si>
  <si>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</si>
  <si>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</si>
  <si>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</si>
  <si>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FLANGE TRANSITION ADDITIONAL LOADS</t>
  </si>
  <si>
    <t>Length of Flange Transition</t>
  </si>
  <si>
    <t>Volume of additional steel</t>
  </si>
  <si>
    <t>Flanges width</t>
  </si>
  <si>
    <t>Additional flanges thickness</t>
  </si>
  <si>
    <r>
      <t>FT</t>
    </r>
    <r>
      <rPr>
        <vertAlign val="superscript"/>
        <sz val="10"/>
        <color theme="1"/>
        <rFont val="Consolas"/>
        <family val="3"/>
      </rPr>
      <t>3</t>
    </r>
  </si>
  <si>
    <t>Load (Total)</t>
  </si>
  <si>
    <t>Load (UDL) for the full span</t>
  </si>
  <si>
    <t>Web average depth</t>
  </si>
  <si>
    <t>WEB THICK CHANGE ADDITIONAL LOADS</t>
  </si>
  <si>
    <t>Web start depth</t>
  </si>
  <si>
    <t>Web end depth</t>
  </si>
  <si>
    <t>Web max thick</t>
  </si>
  <si>
    <t>Web typ. Thick</t>
  </si>
  <si>
    <t>Web change in thick.</t>
  </si>
  <si>
    <t>Additional steel vol.</t>
  </si>
  <si>
    <t>End Dia</t>
  </si>
  <si>
    <t>INT DIA</t>
  </si>
  <si>
    <t xml:space="preserve">For span with constant web depth, use case 1 load values. </t>
  </si>
  <si>
    <t>CF Load for span with parabolic haunch (BR 7 to 10)</t>
  </si>
  <si>
    <t>CF Load for span with parabolic haunch (BR '0')</t>
  </si>
  <si>
    <t>BR 7 to 10</t>
  </si>
  <si>
    <t>BR '0'</t>
  </si>
  <si>
    <t>WSDL</t>
  </si>
  <si>
    <t>WSDL Composite Loads, sidewalks + parapets + railings (From Beam 1 Input)</t>
  </si>
  <si>
    <t>DECK + INTEGRAL SURFACE</t>
  </si>
  <si>
    <t>SLABWEAR</t>
  </si>
  <si>
    <t>SLABT</t>
  </si>
  <si>
    <t>(WAS)</t>
  </si>
  <si>
    <t>WAC</t>
  </si>
  <si>
    <t>WAS</t>
  </si>
  <si>
    <t>(HAUNCH)</t>
  </si>
  <si>
    <t>(RAILINGS, PARAPETS, SIDEWALKS)</t>
  </si>
  <si>
    <t>( CROSSFRAMES, STIFFENERS)</t>
  </si>
  <si>
    <t>Reference: Field measurements &amp; Record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</si>
</sst>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7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7" fontId="16" fillId="0" borderId="5" xfId="0" applyNumberFormat="1" applyFont="1" applyFill="1" applyBorder="1" applyAlignment="1">
      <alignment horizontal="left"/>
    </xf>
    <xf numFmtId="167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0" borderId="3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3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626004</xdr:colOff>
      <xdr:row>12</xdr:row>
      <xdr:rowOff>133064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476940</xdr:colOff>
      <xdr:row>38</xdr:row>
      <xdr:rowOff>58044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169371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315057</xdr:colOff>
      <xdr:row>18</xdr:row>
      <xdr:rowOff>51290</xdr:rowOff>
    </xdr:from>
    <xdr:to>
      <xdr:col>8</xdr:col>
      <xdr:colOff>36383</xdr:colOff>
      <xdr:row>30</xdr:row>
      <xdr:rowOff>168520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E8DB38-F085-44FF-83A7-B8D4C7DA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80" y="3348405"/>
          <a:ext cx="4315307" cy="231530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423349</xdr:colOff>
      <xdr:row>7</xdr:row>
      <xdr:rowOff>112100</xdr:rowOff>
    </xdr:from>
    <xdr:to>
      <xdr:col>9</xdr:col>
      <xdr:colOff>94957</xdr:colOff>
      <xdr:row>18</xdr:row>
      <xdr:rowOff>16719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17A022-5745-4C45-853C-320C7372B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272" y="1394312"/>
          <a:ext cx="4877533" cy="19233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666749</xdr:colOff>
      <xdr:row>5</xdr:row>
      <xdr:rowOff>65942</xdr:rowOff>
    </xdr:from>
    <xdr:to>
      <xdr:col>6</xdr:col>
      <xdr:colOff>549226</xdr:colOff>
      <xdr:row>16</xdr:row>
      <xdr:rowOff>131752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C3220A-1E34-4F54-A8C1-8D6268509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9557" y="908538"/>
          <a:ext cx="4879438" cy="19271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F10" sqref="F10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53" customFormat="1" ht="15" customHeight="1" x14ac:dyDescent="0.3">
      <c r="A1" s="159" t="s">
        <v>16</v>
      </c>
      <c r="B1" s="159"/>
      <c r="C1" s="159"/>
      <c r="D1" s="25"/>
      <c r="E1" s="25"/>
    </row>
    <row r="2" spans="1:6" ht="15" customHeight="1" x14ac:dyDescent="0.3">
      <c r="A2" s="30"/>
      <c r="B2" s="30"/>
      <c r="C2" s="30"/>
      <c r="D2" s="56" t="s">
        <v>19</v>
      </c>
      <c r="E2" s="56"/>
      <c r="F2" s="30"/>
    </row>
    <row r="3" spans="1:6" ht="15" customHeight="1" x14ac:dyDescent="0.3">
      <c r="A3" s="30"/>
      <c r="B3" s="30"/>
      <c r="C3" s="28" t="s">
        <v>17</v>
      </c>
      <c r="D3" s="52" t="s">
        <v>10</v>
      </c>
      <c r="E3" s="52"/>
      <c r="F3" s="30"/>
    </row>
    <row r="4" spans="1:6" ht="15" customHeight="1" x14ac:dyDescent="0.3">
      <c r="A4" s="30"/>
      <c r="B4" s="55"/>
      <c r="C4" s="28">
        <v>1</v>
      </c>
      <c r="D4" s="52">
        <v>128.44</v>
      </c>
      <c r="E4" s="52"/>
      <c r="F4" s="30"/>
    </row>
    <row r="5" spans="1:6" ht="15" customHeight="1" x14ac:dyDescent="0.3">
      <c r="A5" s="30"/>
      <c r="B5" s="55"/>
      <c r="C5" s="28">
        <v>2</v>
      </c>
      <c r="D5" s="52">
        <v>128.44</v>
      </c>
      <c r="E5" s="52"/>
      <c r="F5" s="30"/>
    </row>
    <row r="6" spans="1:6" ht="15" customHeight="1" x14ac:dyDescent="0.3">
      <c r="A6" s="30"/>
      <c r="B6" s="55"/>
      <c r="C6" s="28"/>
      <c r="D6" s="52"/>
      <c r="E6" s="52"/>
      <c r="F6" s="30"/>
    </row>
    <row r="7" spans="1:6" ht="15" customHeight="1" x14ac:dyDescent="0.3">
      <c r="A7" s="30"/>
      <c r="B7" s="55"/>
      <c r="C7" s="28"/>
      <c r="D7" s="52"/>
      <c r="E7" s="52"/>
      <c r="F7" s="30"/>
    </row>
    <row r="8" spans="1:6" ht="15" customHeight="1" x14ac:dyDescent="0.3">
      <c r="A8" s="30"/>
      <c r="B8" s="55"/>
      <c r="C8" s="28"/>
      <c r="D8" s="52"/>
      <c r="E8" s="52"/>
      <c r="F8" s="30"/>
    </row>
    <row r="9" spans="1:6" ht="15" customHeight="1" x14ac:dyDescent="0.3">
      <c r="A9" s="30"/>
      <c r="B9" s="55"/>
      <c r="C9" s="28"/>
      <c r="D9" s="52"/>
      <c r="E9" s="52"/>
      <c r="F9" s="30"/>
    </row>
    <row r="10" spans="1:6" ht="15" customHeight="1" x14ac:dyDescent="0.3">
      <c r="A10" s="30"/>
      <c r="B10" s="55"/>
      <c r="C10" s="28"/>
      <c r="D10" s="52"/>
      <c r="E10" s="52"/>
      <c r="F10" s="30"/>
    </row>
    <row r="11" spans="1:6" ht="15" customHeight="1" x14ac:dyDescent="0.3">
      <c r="A11" s="30"/>
      <c r="B11" s="55"/>
      <c r="C11" s="28"/>
      <c r="D11" s="52"/>
      <c r="E11" s="52"/>
      <c r="F11" s="30"/>
    </row>
    <row r="12" spans="1:6" ht="15" customHeight="1" x14ac:dyDescent="0.3">
      <c r="B12" s="55"/>
      <c r="C12" s="26"/>
      <c r="D12" s="32"/>
      <c r="E12" s="32"/>
    </row>
    <row r="13" spans="1:6" ht="15" customHeight="1" x14ac:dyDescent="0.3">
      <c r="B13" s="55"/>
      <c r="C13" s="26"/>
      <c r="D13" s="32"/>
      <c r="E13" s="32"/>
    </row>
    <row r="14" spans="1:6" ht="15" customHeight="1" x14ac:dyDescent="0.3">
      <c r="B14" s="55"/>
      <c r="C14" s="26"/>
      <c r="D14" s="32"/>
      <c r="E14" s="32"/>
    </row>
    <row r="15" spans="1:6" ht="15" customHeight="1" x14ac:dyDescent="0.3">
      <c r="B15" s="55"/>
      <c r="C15" s="26"/>
      <c r="D15" s="32"/>
      <c r="E15" s="32"/>
    </row>
    <row r="16" spans="1:6" ht="15" customHeight="1" x14ac:dyDescent="0.3">
      <c r="B16" s="55"/>
      <c r="C16" s="26"/>
      <c r="D16" s="32"/>
      <c r="E16" s="32"/>
    </row>
    <row r="17" spans="2:5" ht="15" customHeight="1" x14ac:dyDescent="0.3">
      <c r="B17" s="55"/>
      <c r="C17" s="26"/>
      <c r="D17" s="32"/>
      <c r="E17" s="32"/>
    </row>
    <row r="18" spans="2:5" ht="15" customHeight="1" x14ac:dyDescent="0.3">
      <c r="B18" s="55"/>
      <c r="C18" s="26"/>
      <c r="D18" s="32"/>
      <c r="E18" s="32"/>
    </row>
    <row r="19" spans="2:5" ht="15" customHeight="1" x14ac:dyDescent="0.3">
      <c r="B19" s="55"/>
      <c r="C19" s="26"/>
      <c r="D19" s="32"/>
      <c r="E19" s="32"/>
    </row>
    <row r="20" spans="2:5" ht="15" customHeight="1" x14ac:dyDescent="0.3">
      <c r="B20" s="55"/>
      <c r="C20" s="26"/>
      <c r="D20" s="32"/>
      <c r="E20" s="32"/>
    </row>
    <row r="21" spans="2:5" ht="15" customHeight="1" x14ac:dyDescent="0.3">
      <c r="B21" s="55"/>
      <c r="C21" s="26"/>
      <c r="D21" s="32"/>
      <c r="E21" s="32"/>
    </row>
    <row r="22" spans="2:5" ht="15" customHeight="1" x14ac:dyDescent="0.3">
      <c r="B22" s="55"/>
      <c r="C22" s="26"/>
      <c r="D22" s="32"/>
      <c r="E22" s="32"/>
    </row>
    <row r="23" spans="2:5" ht="15" customHeight="1" x14ac:dyDescent="0.3">
      <c r="B23" s="55"/>
      <c r="C23" s="26"/>
      <c r="D23" s="32"/>
      <c r="E23" s="32"/>
    </row>
    <row r="24" spans="2:5" ht="15" customHeight="1" x14ac:dyDescent="0.3">
      <c r="B24" s="55"/>
      <c r="C24" s="26"/>
      <c r="D24" s="32"/>
      <c r="E24" s="32"/>
    </row>
    <row r="25" spans="2:5" ht="15" customHeight="1" x14ac:dyDescent="0.3">
      <c r="B25" s="55"/>
      <c r="C25" s="26"/>
      <c r="D25" s="32"/>
      <c r="E25" s="32"/>
    </row>
    <row r="26" spans="2:5" ht="15" customHeight="1" x14ac:dyDescent="0.3">
      <c r="B26" s="55"/>
      <c r="C26" s="26"/>
      <c r="D26" s="32"/>
      <c r="E26" s="32"/>
    </row>
    <row r="27" spans="2:5" ht="15" customHeight="1" x14ac:dyDescent="0.3">
      <c r="B27" s="55"/>
      <c r="C27" s="26"/>
      <c r="D27" s="32"/>
      <c r="E27" s="32"/>
    </row>
    <row r="28" spans="2:5" ht="15" customHeight="1" x14ac:dyDescent="0.3">
      <c r="B28" s="55"/>
      <c r="C28" s="26"/>
      <c r="D28" s="32"/>
      <c r="E28" s="32"/>
    </row>
    <row r="29" spans="2:5" ht="15" customHeight="1" x14ac:dyDescent="0.3">
      <c r="B29" s="55"/>
      <c r="C29" s="26"/>
      <c r="D29" s="32"/>
      <c r="E29" s="32"/>
    </row>
    <row r="30" spans="2:5" ht="15" customHeight="1" x14ac:dyDescent="0.3">
      <c r="B30" s="55"/>
      <c r="C30" s="26"/>
      <c r="D30" s="32"/>
      <c r="E30" s="32"/>
    </row>
    <row r="31" spans="2:5" ht="15" customHeight="1" x14ac:dyDescent="0.3">
      <c r="B31" s="55"/>
      <c r="C31" s="26"/>
      <c r="D31" s="32"/>
      <c r="E31" s="32"/>
    </row>
    <row r="32" spans="2:5" ht="15" customHeight="1" x14ac:dyDescent="0.3">
      <c r="B32" s="55"/>
      <c r="C32" s="26"/>
      <c r="D32" s="32"/>
      <c r="E32" s="32"/>
    </row>
    <row r="33" spans="2:5" ht="15" customHeight="1" x14ac:dyDescent="0.3">
      <c r="B33" s="55"/>
      <c r="C33" s="26"/>
      <c r="D33" s="32"/>
      <c r="E33" s="32"/>
    </row>
    <row r="34" spans="2:5" ht="15" customHeight="1" x14ac:dyDescent="0.3">
      <c r="B34" s="55"/>
      <c r="C34" s="26"/>
      <c r="D34" s="32"/>
      <c r="E34" s="32"/>
    </row>
    <row r="35" spans="2:5" ht="15" customHeight="1" x14ac:dyDescent="0.3">
      <c r="B35" s="55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36"/>
  <sheetViews>
    <sheetView tabSelected="1" view="pageBreakPreview" zoomScaleSheetLayoutView="100" workbookViewId="0">
      <selection activeCell="K27" sqref="K27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20</v>
      </c>
      <c r="L2" s="6"/>
      <c r="M2" s="6"/>
      <c r="N2" s="7" t="s">
        <v>1</v>
      </c>
      <c r="O2" s="6" t="s">
        <v>107</v>
      </c>
      <c r="P2" s="8"/>
      <c r="Q2" s="6"/>
    </row>
    <row r="3" spans="1:17" ht="15" customHeight="1" x14ac:dyDescent="0.3">
      <c r="H3" s="4"/>
      <c r="I3" s="4"/>
      <c r="J3" s="6" t="s">
        <v>27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44823</v>
      </c>
      <c r="N4" s="7" t="s">
        <v>6</v>
      </c>
      <c r="O4" s="8" t="s">
        <v>28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21" s="22" customFormat="1" ht="15" customHeigh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21" s="22" customFormat="1" ht="15" customHeight="1" x14ac:dyDescent="0.3">
      <c r="A19" s="81"/>
      <c r="B19" s="81" t="s">
        <v>154</v>
      </c>
      <c r="C19" s="81"/>
      <c r="D19" s="81"/>
      <c r="E19" s="81"/>
      <c r="F19" s="156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21" s="22" customFormat="1" ht="15" customHeight="1" x14ac:dyDescent="0.3">
      <c r="A20" s="81"/>
      <c r="B20" s="81"/>
      <c r="C20" s="81"/>
      <c r="D20" s="81"/>
      <c r="E20" s="81"/>
      <c r="F20" s="156"/>
      <c r="G20" s="156"/>
      <c r="H20" s="156"/>
      <c r="I20" s="156"/>
      <c r="J20" s="81"/>
      <c r="K20" s="81"/>
      <c r="L20" s="81"/>
      <c r="M20" s="81"/>
      <c r="N20" s="81"/>
      <c r="O20" s="81"/>
      <c r="P20" s="81"/>
      <c r="Q20" s="81"/>
    </row>
    <row r="21" spans="1:21" s="22" customFormat="1" ht="15" customHeight="1" x14ac:dyDescent="0.3">
      <c r="A21" s="81"/>
      <c r="B21" s="81"/>
      <c r="C21" s="81"/>
      <c r="D21" s="81" t="s">
        <v>155</v>
      </c>
      <c r="E21" s="81"/>
      <c r="F21" s="156" t="s">
        <v>14</v>
      </c>
      <c r="G21" s="156">
        <v>4</v>
      </c>
      <c r="H21" s="156" t="s">
        <v>106</v>
      </c>
      <c r="I21" s="156"/>
      <c r="J21" s="81" t="s">
        <v>163</v>
      </c>
      <c r="K21" s="81"/>
      <c r="L21" s="81"/>
      <c r="M21" s="81"/>
      <c r="N21" s="81"/>
      <c r="O21" s="81"/>
      <c r="P21" s="81"/>
      <c r="Q21" s="81"/>
    </row>
    <row r="22" spans="1:21" s="22" customFormat="1" ht="15" customHeight="1" x14ac:dyDescent="0.3">
      <c r="A22" s="81"/>
      <c r="B22" s="81"/>
      <c r="C22" s="81"/>
      <c r="D22" s="81" t="s">
        <v>156</v>
      </c>
      <c r="E22" s="81"/>
      <c r="F22" s="156" t="s">
        <v>14</v>
      </c>
      <c r="G22" s="156">
        <f>6+G21</f>
        <v>10</v>
      </c>
      <c r="H22" s="156" t="s">
        <v>106</v>
      </c>
      <c r="I22" s="156"/>
      <c r="J22" s="81"/>
      <c r="K22" s="81"/>
      <c r="L22" s="81"/>
      <c r="M22" s="81"/>
      <c r="N22" s="81"/>
      <c r="O22" s="81"/>
      <c r="P22" s="81"/>
      <c r="Q22" s="81"/>
    </row>
    <row r="23" spans="1:21" s="22" customFormat="1" ht="15" customHeight="1" x14ac:dyDescent="0.3">
      <c r="A23" s="81"/>
      <c r="B23" s="81"/>
      <c r="C23" s="81"/>
      <c r="D23" s="81"/>
      <c r="E23" s="81"/>
      <c r="F23" s="156"/>
      <c r="G23" s="156"/>
      <c r="H23" s="156"/>
      <c r="I23" s="156"/>
      <c r="J23" s="81"/>
      <c r="K23" s="81"/>
      <c r="L23" s="81"/>
      <c r="M23" s="81"/>
      <c r="N23" s="81"/>
      <c r="O23" s="81"/>
      <c r="P23" s="81"/>
      <c r="Q23" s="81"/>
    </row>
    <row r="24" spans="1:21" s="22" customFormat="1" ht="15" customHeight="1" x14ac:dyDescent="0.3">
      <c r="A24" s="81"/>
      <c r="B24" s="81" t="s">
        <v>153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36"/>
      <c r="P24" s="36"/>
      <c r="Q24" s="36"/>
      <c r="R24" s="36"/>
      <c r="S24" s="36"/>
      <c r="T24" s="36"/>
      <c r="U24" s="36"/>
    </row>
    <row r="25" spans="1:21" s="22" customFormat="1" ht="15" customHeight="1" x14ac:dyDescent="0.3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36"/>
      <c r="P25" s="36"/>
      <c r="Q25" s="36"/>
      <c r="R25" s="36"/>
      <c r="S25" s="36"/>
      <c r="T25" s="36"/>
      <c r="U25" s="36"/>
    </row>
    <row r="26" spans="1:21" s="22" customFormat="1" ht="15" customHeight="1" x14ac:dyDescent="0.3">
      <c r="A26" s="81"/>
      <c r="B26" s="81"/>
      <c r="C26" s="81"/>
      <c r="D26" s="81" t="s">
        <v>152</v>
      </c>
      <c r="E26" s="157" t="s">
        <v>14</v>
      </c>
      <c r="F26" s="158">
        <v>0.34549999999999997</v>
      </c>
      <c r="G26" s="81" t="s">
        <v>24</v>
      </c>
      <c r="H26" s="81"/>
      <c r="I26" s="81"/>
      <c r="J26" s="81"/>
      <c r="K26" s="81"/>
      <c r="L26" s="81"/>
      <c r="M26" s="81"/>
      <c r="N26" s="81"/>
      <c r="O26" s="36"/>
      <c r="P26" s="36"/>
      <c r="Q26" s="36"/>
      <c r="R26" s="36"/>
      <c r="S26" s="36"/>
      <c r="T26" s="36"/>
      <c r="U26" s="36"/>
    </row>
    <row r="27" spans="1:21" s="22" customFormat="1" ht="15" customHeight="1" x14ac:dyDescent="0.3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36"/>
      <c r="P27" s="36"/>
      <c r="Q27" s="36"/>
      <c r="R27" s="36"/>
      <c r="S27" s="36"/>
      <c r="T27" s="36"/>
      <c r="U27" s="36"/>
    </row>
    <row r="28" spans="1:21" s="22" customFormat="1" ht="15" customHeight="1" x14ac:dyDescent="0.3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36"/>
      <c r="P28" s="36"/>
      <c r="Q28" s="36"/>
      <c r="R28" s="36"/>
      <c r="S28" s="36"/>
      <c r="T28" s="36"/>
      <c r="U28" s="36"/>
    </row>
    <row r="29" spans="1:21" s="22" customFormat="1" ht="15" customHeight="1" x14ac:dyDescent="0.3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36"/>
      <c r="P29" s="36"/>
      <c r="Q29" s="36"/>
      <c r="R29" s="36"/>
      <c r="S29" s="36"/>
      <c r="T29" s="36"/>
      <c r="U29" s="36"/>
    </row>
    <row r="30" spans="1:21" s="22" customFormat="1" ht="15" customHeight="1" x14ac:dyDescent="0.3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36"/>
      <c r="P30" s="36"/>
      <c r="Q30" s="36"/>
      <c r="R30" s="36"/>
      <c r="S30" s="36"/>
      <c r="T30" s="36"/>
      <c r="U30" s="36"/>
    </row>
    <row r="31" spans="1:21" s="22" customFormat="1" ht="15" customHeight="1" x14ac:dyDescent="0.3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36"/>
      <c r="P31" s="36"/>
      <c r="Q31" s="36"/>
      <c r="R31" s="36"/>
      <c r="S31" s="36"/>
      <c r="T31" s="36"/>
      <c r="U31" s="36"/>
    </row>
    <row r="32" spans="1:21" s="22" customFormat="1" ht="15" customHeight="1" x14ac:dyDescent="0.3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36"/>
      <c r="P32" s="36"/>
      <c r="Q32" s="36"/>
      <c r="R32" s="36"/>
      <c r="S32" s="36"/>
      <c r="T32" s="36"/>
      <c r="U32" s="36"/>
    </row>
    <row r="33" spans="1:21" s="22" customFormat="1" ht="15" customHeight="1" x14ac:dyDescent="0.3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/>
      <c r="C44"/>
      <c r="D44"/>
      <c r="E44"/>
      <c r="F44"/>
      <c r="G44"/>
      <c r="H44"/>
      <c r="I44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/>
      <c r="C45"/>
      <c r="D45"/>
      <c r="E45"/>
      <c r="F45"/>
      <c r="G45"/>
      <c r="H45"/>
      <c r="I4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37"/>
      <c r="F46" s="29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36"/>
      <c r="C47" s="36"/>
      <c r="D47" s="36"/>
      <c r="E47" s="37"/>
      <c r="F47" s="2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7"/>
      <c r="F48" s="2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22" customFormat="1" ht="15" customHeight="1" x14ac:dyDescent="0.3">
      <c r="A49" s="36"/>
      <c r="B49" s="36"/>
      <c r="C49" s="36"/>
      <c r="D49" s="36"/>
      <c r="E49" s="37"/>
      <c r="F49" s="2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22" customFormat="1" ht="15" customHeight="1" x14ac:dyDescent="0.3">
      <c r="A50" s="36"/>
      <c r="B50" s="36"/>
      <c r="C50" s="36"/>
      <c r="D50" s="36"/>
      <c r="E50" s="37"/>
      <c r="F50" s="38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22" customFormat="1" ht="15" customHeight="1" x14ac:dyDescent="0.3">
      <c r="A51" s="36"/>
      <c r="B51" s="36"/>
      <c r="C51" s="36"/>
      <c r="D51" s="36"/>
      <c r="E51" s="37"/>
      <c r="F51" s="38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2" customFormat="1" ht="1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2" customFormat="1" ht="1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2" customFormat="1" ht="15" customHeight="1" x14ac:dyDescent="0.3">
      <c r="A54" s="36"/>
      <c r="B54" s="36"/>
      <c r="C54" s="36"/>
      <c r="D54" s="36"/>
      <c r="E54" s="37"/>
      <c r="F54" s="2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2" customFormat="1" ht="15" customHeight="1" x14ac:dyDescent="0.3">
      <c r="A55" s="36"/>
      <c r="B55" s="36"/>
      <c r="C55" s="36"/>
      <c r="D55" s="36"/>
      <c r="E55" s="37"/>
      <c r="F55" s="29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2" customFormat="1" ht="15" customHeight="1" x14ac:dyDescent="0.3">
      <c r="A56" s="36"/>
      <c r="B56" s="36"/>
      <c r="C56" s="36"/>
      <c r="D56" s="36"/>
      <c r="E56" s="37"/>
      <c r="F56" s="38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2" customFormat="1" ht="15" customHeight="1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2" customFormat="1" ht="1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2" customFormat="1" ht="15" customHeight="1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2" customFormat="1" ht="15" customHeight="1" x14ac:dyDescent="0.3">
      <c r="A60" s="36"/>
      <c r="B60" s="36"/>
      <c r="C60" s="36"/>
      <c r="D60" s="36"/>
      <c r="E60" s="37"/>
      <c r="F60" s="3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2" customFormat="1" ht="15" customHeight="1" x14ac:dyDescent="0.3">
      <c r="A61" s="36"/>
      <c r="B61" s="36"/>
      <c r="C61" s="36"/>
      <c r="D61" s="36"/>
      <c r="E61" s="37"/>
      <c r="F61" s="2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2" customFormat="1" ht="15" customHeight="1" x14ac:dyDescent="0.3">
      <c r="A63" s="36"/>
      <c r="B63" s="36"/>
      <c r="C63" s="36"/>
      <c r="D63" s="36"/>
      <c r="E63" s="37"/>
      <c r="F63" s="3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2" customFormat="1" ht="15" customHeight="1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2" customFormat="1" ht="15" customHeight="1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22" customFormat="1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22" customFormat="1" ht="15" customHeight="1" x14ac:dyDescent="0.3">
      <c r="A67" s="36"/>
      <c r="B67" s="36"/>
      <c r="C67" s="36"/>
      <c r="D67" s="36"/>
      <c r="E67" s="37"/>
      <c r="F67" s="39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22" customFormat="1" ht="15" customHeight="1" x14ac:dyDescent="0.3">
      <c r="A68" s="36"/>
      <c r="B68" s="36"/>
      <c r="C68" s="36"/>
      <c r="D68" s="36"/>
      <c r="E68" s="37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22" customFormat="1" ht="15" customHeight="1" x14ac:dyDescent="0.3">
      <c r="A69" s="36"/>
      <c r="B69" s="36"/>
      <c r="C69" s="36"/>
      <c r="D69" s="36"/>
      <c r="E69" s="37"/>
      <c r="F69" s="29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22" customFormat="1" ht="15" customHeight="1" x14ac:dyDescent="0.3">
      <c r="A70" s="36"/>
      <c r="B70" s="36"/>
      <c r="C70" s="36"/>
      <c r="D70" s="36"/>
      <c r="E70" s="37"/>
      <c r="F70" s="29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2" customFormat="1" ht="15" customHeight="1" x14ac:dyDescent="0.3">
      <c r="A71" s="36"/>
      <c r="B71" s="36"/>
      <c r="C71" s="36"/>
      <c r="D71" s="36"/>
      <c r="E71" s="37"/>
      <c r="F71" s="29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22" customFormat="1" ht="15" customHeight="1" x14ac:dyDescent="0.3">
      <c r="A72" s="36"/>
      <c r="B72" s="36"/>
      <c r="C72" s="36"/>
      <c r="D72" s="36"/>
      <c r="E72" s="37"/>
      <c r="F72" s="38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22" customFormat="1" ht="15" customHeight="1" x14ac:dyDescent="0.3">
      <c r="A73" s="36"/>
      <c r="B73" s="36"/>
      <c r="C73" s="36"/>
      <c r="D73" s="36"/>
      <c r="E73" s="37"/>
      <c r="F73" s="38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2" customFormat="1" ht="15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22" customFormat="1" ht="15" customHeight="1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22" customFormat="1" ht="15" customHeight="1" x14ac:dyDescent="0.3">
      <c r="A76" s="36"/>
      <c r="B76" s="36"/>
      <c r="C76" s="36"/>
      <c r="D76" s="36"/>
      <c r="E76" s="37"/>
      <c r="F76" s="39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22" customFormat="1" ht="15" customHeight="1" x14ac:dyDescent="0.3">
      <c r="A77" s="36"/>
      <c r="B77" s="36"/>
      <c r="C77" s="36"/>
      <c r="D77" s="36"/>
      <c r="E77" s="37"/>
      <c r="F77" s="29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22" customFormat="1" ht="15" customHeight="1" x14ac:dyDescent="0.3">
      <c r="A78" s="36"/>
      <c r="B78" s="36"/>
      <c r="C78" s="36"/>
      <c r="D78" s="36"/>
      <c r="E78" s="37"/>
      <c r="F78" s="29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22" customFormat="1" ht="15" customHeight="1" x14ac:dyDescent="0.3">
      <c r="A79" s="36"/>
      <c r="B79" s="36"/>
      <c r="C79" s="36"/>
      <c r="D79" s="36"/>
      <c r="E79" s="37"/>
      <c r="F79" s="29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22" customFormat="1" ht="15" customHeight="1" x14ac:dyDescent="0.3">
      <c r="A80" s="36"/>
      <c r="B80" s="36"/>
      <c r="C80" s="36"/>
      <c r="D80" s="36"/>
      <c r="E80" s="37"/>
      <c r="F80" s="29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s="22" customFormat="1" ht="15" customHeight="1" x14ac:dyDescent="0.3">
      <c r="A81" s="36"/>
      <c r="B81" s="36"/>
      <c r="C81" s="36"/>
      <c r="D81" s="36"/>
      <c r="E81" s="37"/>
      <c r="F81" s="3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s="22" customFormat="1" ht="15" customHeight="1" x14ac:dyDescent="0.3">
      <c r="A82" s="36"/>
      <c r="B82" s="36"/>
      <c r="C82" s="36"/>
      <c r="D82" s="36"/>
      <c r="E82" s="37"/>
      <c r="F82" s="4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3">
      <c r="A83" s="36"/>
      <c r="B83" s="36"/>
      <c r="C83" s="36"/>
      <c r="D83" s="36"/>
      <c r="E83" s="37"/>
      <c r="F83" s="4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s="22" customFormat="1" ht="15" customHeight="1" x14ac:dyDescent="0.3">
      <c r="A84" s="36"/>
      <c r="B84" s="36"/>
      <c r="C84" s="36"/>
      <c r="D84" s="36"/>
      <c r="E84" s="37"/>
      <c r="F84" s="4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37"/>
      <c r="F85" s="4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36"/>
      <c r="C86" s="36"/>
      <c r="D86" s="36"/>
      <c r="E86" s="37"/>
      <c r="F86" s="4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36"/>
      <c r="C87" s="36"/>
      <c r="D87" s="36"/>
      <c r="E87" s="37"/>
      <c r="F87" s="4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36"/>
      <c r="B88" s="36"/>
      <c r="C88" s="36"/>
      <c r="D88" s="36"/>
      <c r="E88" s="37"/>
      <c r="F88" s="4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36"/>
      <c r="B89" s="36"/>
      <c r="C89" s="36"/>
      <c r="D89" s="36"/>
      <c r="E89" s="37"/>
      <c r="F89" s="4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s="22" customFormat="1" ht="15" customHeight="1" x14ac:dyDescent="0.3">
      <c r="A90" s="36"/>
      <c r="B90" s="36"/>
      <c r="C90" s="36"/>
      <c r="D90" s="36"/>
      <c r="E90" s="37"/>
      <c r="F90" s="4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s="22" customFormat="1" ht="15" customHeight="1" x14ac:dyDescent="0.3">
      <c r="A91" s="41"/>
      <c r="B91" s="41"/>
      <c r="C91" s="41"/>
      <c r="D91" s="41"/>
      <c r="E91" s="41"/>
      <c r="F91" s="41"/>
      <c r="G91" s="41"/>
      <c r="H91" s="41"/>
      <c r="I91" s="41"/>
      <c r="J91" s="42"/>
      <c r="K91" s="42"/>
      <c r="L91" s="42"/>
      <c r="M91" s="43"/>
      <c r="N91" s="42"/>
      <c r="O91" s="44"/>
      <c r="P91" s="42"/>
      <c r="Q91" s="42"/>
      <c r="R91" s="36"/>
      <c r="S91" s="36"/>
      <c r="T91" s="36"/>
      <c r="U91" s="36"/>
    </row>
    <row r="92" spans="1:21" s="22" customFormat="1" ht="15" customHeight="1" x14ac:dyDescent="0.3">
      <c r="A92" s="41"/>
      <c r="B92" s="41"/>
      <c r="C92" s="41"/>
      <c r="D92" s="41"/>
      <c r="E92" s="41"/>
      <c r="F92" s="41"/>
      <c r="G92" s="41"/>
      <c r="H92" s="45"/>
      <c r="I92" s="45"/>
      <c r="J92" s="46"/>
      <c r="K92" s="47"/>
      <c r="L92" s="47"/>
      <c r="M92" s="47"/>
      <c r="N92" s="48"/>
      <c r="O92" s="47"/>
      <c r="P92" s="49"/>
      <c r="Q92" s="47"/>
      <c r="R92" s="36"/>
      <c r="S92" s="36"/>
      <c r="T92" s="36"/>
      <c r="U92" s="36"/>
    </row>
    <row r="93" spans="1:21" s="22" customFormat="1" ht="15" customHeight="1" x14ac:dyDescent="0.3">
      <c r="A93" s="41"/>
      <c r="B93" s="41"/>
      <c r="C93" s="41"/>
      <c r="D93" s="41"/>
      <c r="E93" s="41"/>
      <c r="F93" s="41"/>
      <c r="G93" s="41"/>
      <c r="H93" s="45"/>
      <c r="I93" s="45"/>
      <c r="J93" s="47"/>
      <c r="K93" s="47"/>
      <c r="L93" s="47"/>
      <c r="M93" s="47"/>
      <c r="N93" s="48"/>
      <c r="O93" s="49"/>
      <c r="P93" s="50"/>
      <c r="Q93" s="49"/>
      <c r="R93" s="36"/>
      <c r="S93" s="36"/>
      <c r="T93" s="36"/>
      <c r="U93" s="36"/>
    </row>
    <row r="94" spans="1:21" s="22" customFormat="1" ht="15" customHeight="1" x14ac:dyDescent="0.3">
      <c r="A94" s="41"/>
      <c r="B94" s="41"/>
      <c r="C94" s="41"/>
      <c r="D94" s="41"/>
      <c r="E94" s="41"/>
      <c r="F94" s="41"/>
      <c r="G94" s="41"/>
      <c r="H94" s="45"/>
      <c r="I94" s="45"/>
      <c r="J94" s="46"/>
      <c r="K94" s="49"/>
      <c r="L94" s="50"/>
      <c r="M94" s="51"/>
      <c r="N94" s="48"/>
      <c r="O94" s="49"/>
      <c r="P94" s="50"/>
      <c r="Q94" s="51"/>
      <c r="R94" s="36"/>
      <c r="S94" s="36"/>
      <c r="T94" s="36"/>
      <c r="U94" s="36"/>
    </row>
    <row r="95" spans="1:21" s="22" customFormat="1" ht="15" customHeight="1" x14ac:dyDescent="0.3">
      <c r="A95" s="41"/>
      <c r="B95" s="41"/>
      <c r="C95" s="41"/>
      <c r="D95" s="41"/>
      <c r="E95" s="41"/>
      <c r="F95" s="41"/>
      <c r="G95" s="41"/>
      <c r="H95" s="41"/>
      <c r="I95" s="41"/>
      <c r="J95" s="42"/>
      <c r="K95" s="42"/>
      <c r="L95" s="42"/>
      <c r="M95" s="42"/>
      <c r="N95" s="42"/>
      <c r="O95" s="43"/>
      <c r="P95" s="42"/>
      <c r="Q95" s="44"/>
      <c r="R95" s="36"/>
      <c r="S95" s="36"/>
      <c r="T95" s="36"/>
      <c r="U95" s="36"/>
    </row>
    <row r="96" spans="1:21" s="22" customFormat="1" ht="15" customHeight="1" x14ac:dyDescent="0.3">
      <c r="A96" s="36"/>
      <c r="B96" s="36"/>
      <c r="C96" s="36"/>
      <c r="D96" s="36"/>
      <c r="E96" s="37"/>
      <c r="F96" s="4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s="22" customFormat="1" ht="15" customHeight="1" x14ac:dyDescent="0.3">
      <c r="A97" s="36"/>
      <c r="B97" s="36"/>
      <c r="C97" s="36"/>
      <c r="D97" s="36"/>
      <c r="E97" s="37"/>
      <c r="F97" s="4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s="22" customFormat="1" ht="15" customHeight="1" x14ac:dyDescent="0.3">
      <c r="A98" s="36"/>
      <c r="B98" s="36"/>
      <c r="C98" s="36"/>
      <c r="D98" s="36"/>
      <c r="E98" s="37"/>
      <c r="F98" s="40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s="22" customFormat="1" ht="15" customHeight="1" x14ac:dyDescent="0.3">
      <c r="A99" s="36"/>
      <c r="B99" s="36"/>
      <c r="C99" s="36"/>
      <c r="D99" s="36"/>
      <c r="E99" s="37"/>
      <c r="F99" s="40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s="22" customFormat="1" ht="15" customHeight="1" x14ac:dyDescent="0.3">
      <c r="A100" s="36"/>
      <c r="B100" s="36"/>
      <c r="C100" s="36"/>
      <c r="D100" s="36"/>
      <c r="E100" s="37"/>
      <c r="F100" s="4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s="22" customFormat="1" ht="15" customHeigh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s="22" customFormat="1" ht="15" customHeight="1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s="22" customFormat="1" ht="15" customHeight="1" x14ac:dyDescent="0.3">
      <c r="A103" s="36"/>
      <c r="B103" s="36"/>
      <c r="C103" s="36"/>
      <c r="D103" s="36"/>
      <c r="E103" s="37"/>
      <c r="F103" s="3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s="22" customFormat="1" ht="15" customHeight="1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s="22" customFormat="1" ht="15" customHeight="1" x14ac:dyDescent="0.3">
      <c r="A105" s="36"/>
      <c r="B105" s="36"/>
      <c r="C105" s="36"/>
      <c r="D105" s="36"/>
      <c r="E105" s="37"/>
      <c r="F105" s="38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s="22" customFormat="1" ht="15" customHeight="1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s="22" customFormat="1" ht="15" customHeight="1" x14ac:dyDescent="0.3">
      <c r="A107" s="36"/>
      <c r="B107" s="36"/>
      <c r="C107" s="36"/>
      <c r="D107" s="36"/>
      <c r="E107" s="37"/>
      <c r="F107" s="40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s="22" customFormat="1" ht="15" customHeight="1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s="22" customFormat="1" ht="15" customHeight="1" x14ac:dyDescent="0.3">
      <c r="A109" s="36"/>
      <c r="B109" s="36"/>
      <c r="C109" s="36"/>
      <c r="D109" s="36"/>
      <c r="E109" s="37"/>
      <c r="F109" s="40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s="22" customFormat="1" ht="15" customHeight="1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s="22" customFormat="1" ht="15" customHeight="1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s="22" customFormat="1" ht="15" customHeight="1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s="22" customFormat="1" ht="15" customHeight="1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s="22" customFormat="1" ht="15" customHeight="1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s="22" customFormat="1" ht="15" customHeight="1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s="22" customFormat="1" ht="15" customHeight="1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s="22" customFormat="1" ht="15" customHeight="1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s="22" customFormat="1" ht="15" customHeight="1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s="22" customFormat="1" ht="15" customHeight="1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s="22" customFormat="1" ht="15" customHeight="1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s="22" customFormat="1" ht="15" customHeight="1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s="22" customFormat="1" ht="15" customHeight="1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s="22" customFormat="1" ht="15" customHeight="1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s="22" customFormat="1" ht="15" customHeight="1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s="22" customFormat="1" ht="15" customHeight="1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s="22" customFormat="1" ht="15" customHeight="1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s="22" customFormat="1" ht="15" customHeight="1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s="22" customFormat="1" ht="15" customHeight="1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22" customFormat="1" ht="15" customHeight="1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22" customFormat="1" ht="15" customHeigh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s="22" customFormat="1" ht="15" customHeigh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s="22" customFormat="1" ht="15" customHeight="1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s="22" customFormat="1" ht="15" customHeight="1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s="22" customFormat="1" ht="15" customHeight="1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s="22" customFormat="1" ht="15" customHeight="1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s="22" customFormat="1" ht="15" customHeight="1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s="22" customFormat="1" ht="15" customHeight="1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s="22" customFormat="1" ht="15" customHeight="1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s="22" customFormat="1" ht="15" customHeight="1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s="22" customFormat="1" ht="15" customHeight="1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s="22" customFormat="1" ht="15" customHeight="1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s="22" customFormat="1" ht="15" customHeight="1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s="22" customFormat="1" ht="15" customHeigh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s="22" customFormat="1" ht="15" customHeight="1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s="22" customFormat="1" ht="15" customHeight="1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s="22" customFormat="1" ht="15" customHeight="1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s="22" customFormat="1" ht="15" customHeight="1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s="22" customFormat="1" ht="15" customHeight="1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s="22" customFormat="1" ht="15" customHeight="1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s="22" customFormat="1" ht="15" customHeigh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s="22" customFormat="1" ht="15" customHeight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s="22" customFormat="1" ht="15" customHeight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s="22" customFormat="1" ht="15" customHeight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s="22" customFormat="1" ht="15" customHeight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s="22" customFormat="1" ht="15" customHeight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s="22" customFormat="1" ht="15" customHeight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s="22" customFormat="1" ht="15" customHeight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s="22" customFormat="1" ht="15" customHeight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s="22" customFormat="1" ht="15" customHeight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s="22" customFormat="1" ht="15" customHeight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s="22" customFormat="1" ht="15" customHeight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s="22" customFormat="1" ht="15" customHeight="1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s="22" customFormat="1" ht="15" customHeight="1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s="22" customFormat="1" ht="15" customHeight="1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s="22" customFormat="1" ht="15" customHeight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s="22" customFormat="1" ht="15" customHeight="1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s="22" customFormat="1" ht="15" customHeight="1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s="22" customFormat="1" ht="15" customHeight="1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s="22" customFormat="1" ht="15" customHeight="1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s="22" customFormat="1" ht="15" customHeight="1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s="22" customFormat="1" ht="15" customHeight="1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s="22" customFormat="1" ht="15" customHeigh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" customHeight="1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" customHeight="1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" customHeight="1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" customHeight="1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5" customHeigh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5" customHeight="1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5" customHeight="1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5" customHeight="1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5" customHeight="1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5" customHeight="1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5" customHeight="1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5" customHeight="1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5" customHeight="1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5" customHeight="1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5" customHeight="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5" customHeight="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5" customHeigh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5" customHeigh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5" customHeigh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5" customHeigh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5" customHeigh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5" customHeigh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5" customHeigh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5" customHeigh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5" customHeigh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5" customHeigh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5" customHeigh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5" customHeigh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5" customHeigh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5" customHeigh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5" customHeigh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5" customHeigh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5" customHeigh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5" customHeigh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5" customHeigh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5" customHeigh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5" customHeigh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5" customHeigh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5" customHeigh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5" customHeigh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5" customHeigh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5" customHeigh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5" customHeigh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5" customHeigh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5" customHeigh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5" customHeigh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5" customHeigh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5" customHeigh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5" customHeigh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5" customHeigh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5" customHeigh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5" customHeigh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5" customHeigh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5" customHeigh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5" customHeigh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5" customHeigh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5" customHeigh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5" customHeigh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5" customHeigh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5" customHeigh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5" customHeigh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5" customHeigh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5" customHeigh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5" customHeigh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5" customHeigh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5" customHeigh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5" customHeigh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5" customHeigh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5" customHeigh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5" customHeigh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5" customHeigh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5" customHeigh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5" customHeigh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5" customHeigh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5" customHeigh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5" customHeigh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5" customHeigh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5" customHeigh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5" customHeigh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5" customHeigh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5" customHeigh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5" customHeigh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5" customHeigh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5" customHeigh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5" customHeigh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5" customHeigh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5" customHeigh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5" customHeigh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5" customHeigh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5" customHeigh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5" customHeigh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5" customHeigh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5" customHeigh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5" customHeigh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5" customHeigh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5" customHeigh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5" customHeigh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5" customHeigh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5" customHeigh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5" customHeigh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5" customHeigh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5" customHeigh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5" customHeigh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5" customHeigh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5" customHeigh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5" customHeigh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5" customHeigh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5" customHeigh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5" customHeigh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5" customHeigh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5" customHeigh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5" customHeigh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5" customHeigh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5" customHeigh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5" customHeigh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5" customHeigh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5" customHeigh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5" customHeigh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5" customHeigh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5" customHeigh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5" customHeigh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5" customHeight="1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5" customHeight="1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5" customHeight="1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5" customHeigh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5" customHeight="1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5" customHeight="1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5" customHeight="1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5" customHeight="1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5" customHeight="1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5" customHeight="1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5" customHeight="1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5" customHeight="1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5" customHeight="1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5" customHeight="1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5" customHeight="1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5" customHeight="1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5" customHeight="1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5" customHeight="1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5" customHeight="1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5" customHeight="1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5" customHeight="1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5" customHeight="1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5" customHeight="1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5" customHeight="1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5" customHeight="1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5" customHeight="1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5" customHeight="1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5" customHeight="1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5" customHeight="1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5" customHeight="1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5" customHeight="1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5" customHeight="1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5" customHeight="1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5" customHeight="1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5" customHeight="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5" customHeight="1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5" customHeight="1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5" customHeight="1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5" customHeight="1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5" customHeight="1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5" customHeight="1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5" customHeight="1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5" customHeight="1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5" customHeight="1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5" customHeight="1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5" customHeight="1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5" customHeight="1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5" customHeight="1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5" customHeight="1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5" customHeight="1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5" customHeight="1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5" customHeight="1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5" customHeight="1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5" customHeight="1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5" customHeight="1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5" customHeight="1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5" customHeight="1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5" customHeight="1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5" customHeight="1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5" customHeight="1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5" customHeight="1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5" customHeight="1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5" customHeight="1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5" customHeight="1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5" customHeight="1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5" customHeigh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5" customHeight="1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5" customHeight="1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5" customHeight="1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5" customHeight="1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5" customHeight="1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5" customHeight="1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5" customHeight="1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5" customHeight="1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5" customHeight="1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5" customHeight="1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5" customHeight="1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5" customHeight="1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5" customHeight="1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5" customHeight="1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5" customHeight="1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5" customHeight="1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5" customHeight="1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5" customHeight="1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5" customHeight="1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5" customHeigh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5" customHeight="1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5" customHeight="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5" customHeight="1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5" customHeight="1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5" customHeight="1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5" customHeight="1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5" customHeight="1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5" customHeight="1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5" customHeight="1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5" customHeight="1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5" customHeight="1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5" customHeight="1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5" customHeight="1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5" customHeight="1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5" customHeight="1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5" customHeight="1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5" customHeight="1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5" customHeight="1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5" customHeight="1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5" customHeight="1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5" customHeight="1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5" customHeight="1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5" customHeight="1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5" customHeight="1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5" customHeight="1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5" customHeight="1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5" customHeight="1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5" customHeight="1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5" customHeight="1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5" customHeight="1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5" customHeight="1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5" customHeight="1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5" customHeight="1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5" customHeight="1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5" customHeight="1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5" customHeight="1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5" customHeight="1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5" customHeight="1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5" customHeight="1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5" customHeight="1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5" customHeight="1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5" customHeight="1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5" customHeight="1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5" customHeight="1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5" customHeight="1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5" customHeight="1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5" customHeight="1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</sheetData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E24" sqref="E24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61"/>
      <c r="C2" s="27" t="s">
        <v>11</v>
      </c>
      <c r="D2" s="34">
        <v>0.15</v>
      </c>
      <c r="E2" s="61" t="s">
        <v>12</v>
      </c>
      <c r="F2" s="27"/>
      <c r="G2" s="54"/>
      <c r="H2" s="61"/>
      <c r="I2" s="54"/>
    </row>
    <row r="3" spans="1:10" ht="15" customHeight="1" x14ac:dyDescent="0.3">
      <c r="C3" s="61"/>
      <c r="D3" s="61"/>
      <c r="E3" s="61"/>
      <c r="F3" s="61"/>
      <c r="G3" s="35"/>
      <c r="H3" s="61"/>
      <c r="I3" s="59"/>
    </row>
    <row r="4" spans="1:10" ht="15" customHeight="1" x14ac:dyDescent="0.3">
      <c r="A4" s="160" t="s">
        <v>31</v>
      </c>
      <c r="B4" s="160"/>
      <c r="C4" s="160"/>
      <c r="D4" s="34">
        <v>7.25</v>
      </c>
      <c r="E4" s="61" t="s">
        <v>25</v>
      </c>
      <c r="F4" s="65" t="s">
        <v>38</v>
      </c>
      <c r="G4" s="54"/>
      <c r="H4" s="61"/>
      <c r="I4" s="59"/>
    </row>
    <row r="5" spans="1:10" ht="15" customHeight="1" x14ac:dyDescent="0.3">
      <c r="A5" s="22" t="s">
        <v>32</v>
      </c>
      <c r="B5" s="27"/>
      <c r="C5" s="63"/>
      <c r="D5" s="34">
        <v>9</v>
      </c>
      <c r="E5" s="61" t="s">
        <v>25</v>
      </c>
      <c r="F5" s="65" t="s">
        <v>38</v>
      </c>
      <c r="G5" s="35"/>
      <c r="H5" s="61"/>
      <c r="I5" s="61"/>
    </row>
    <row r="6" spans="1:10" ht="15" customHeight="1" x14ac:dyDescent="0.3">
      <c r="A6" s="160" t="s">
        <v>33</v>
      </c>
      <c r="B6" s="160"/>
      <c r="C6" s="160"/>
      <c r="D6" s="34">
        <v>2</v>
      </c>
      <c r="E6" s="62" t="s">
        <v>25</v>
      </c>
      <c r="F6" s="65" t="s">
        <v>38</v>
      </c>
      <c r="G6" s="36"/>
      <c r="H6" s="62"/>
      <c r="I6" s="62"/>
    </row>
    <row r="7" spans="1:10" ht="15" customHeight="1" x14ac:dyDescent="0.3">
      <c r="A7" s="160" t="s">
        <v>34</v>
      </c>
      <c r="B7" s="160"/>
      <c r="C7" s="160"/>
      <c r="D7" s="75">
        <f>D5-D6</f>
        <v>7</v>
      </c>
      <c r="E7" s="62" t="s">
        <v>25</v>
      </c>
      <c r="F7" s="71"/>
      <c r="G7" s="73"/>
      <c r="H7" s="72"/>
      <c r="I7" s="72"/>
      <c r="J7" s="28"/>
    </row>
    <row r="8" spans="1:10" ht="15" customHeight="1" x14ac:dyDescent="0.3">
      <c r="A8" s="160" t="s">
        <v>35</v>
      </c>
      <c r="B8" s="160"/>
      <c r="C8" s="160"/>
      <c r="D8" s="59">
        <f>D4-D7</f>
        <v>0.25</v>
      </c>
      <c r="E8" s="62" t="s">
        <v>25</v>
      </c>
      <c r="F8" s="65"/>
      <c r="G8" s="65"/>
      <c r="H8" s="65"/>
      <c r="I8" s="65"/>
      <c r="J8" s="68"/>
    </row>
    <row r="9" spans="1:10" ht="12.75" customHeight="1" x14ac:dyDescent="0.3">
      <c r="A9" s="160" t="s">
        <v>36</v>
      </c>
      <c r="B9" s="160"/>
      <c r="C9" s="160"/>
      <c r="D9" s="59">
        <f>D6-D8</f>
        <v>1.75</v>
      </c>
      <c r="E9" s="62" t="s">
        <v>25</v>
      </c>
      <c r="F9" s="65"/>
      <c r="G9" s="70"/>
      <c r="H9" s="70"/>
      <c r="I9" s="70"/>
      <c r="J9" s="68"/>
    </row>
    <row r="10" spans="1:10" ht="15" customHeight="1" x14ac:dyDescent="0.3">
      <c r="A10" s="160" t="s">
        <v>37</v>
      </c>
      <c r="B10" s="160"/>
      <c r="C10" s="160"/>
      <c r="D10" s="34">
        <v>9</v>
      </c>
      <c r="E10" s="62" t="s">
        <v>25</v>
      </c>
      <c r="F10" s="65" t="s">
        <v>38</v>
      </c>
      <c r="G10" s="69"/>
      <c r="H10" s="69"/>
      <c r="I10" s="69"/>
      <c r="J10" s="68"/>
    </row>
    <row r="11" spans="1:10" ht="15" customHeight="1" x14ac:dyDescent="0.3">
      <c r="A11" s="160" t="s">
        <v>39</v>
      </c>
      <c r="B11" s="160"/>
      <c r="C11" s="160"/>
      <c r="D11" s="60">
        <f>2*0.5*D9*D10</f>
        <v>15.75</v>
      </c>
      <c r="E11" s="62" t="s">
        <v>40</v>
      </c>
      <c r="F11" s="67"/>
      <c r="G11" s="67"/>
      <c r="H11" s="67"/>
      <c r="I11" s="67"/>
      <c r="J11" s="54"/>
    </row>
    <row r="12" spans="1:10" ht="15" customHeight="1" x14ac:dyDescent="0.3">
      <c r="A12" s="160" t="s">
        <v>41</v>
      </c>
      <c r="B12" s="160"/>
      <c r="C12" s="160"/>
      <c r="D12" s="40">
        <f>(D11/144)*D2</f>
        <v>1.6406250000000001E-2</v>
      </c>
      <c r="E12" s="62" t="s">
        <v>24</v>
      </c>
      <c r="F12" s="67"/>
      <c r="G12" s="67"/>
      <c r="H12" s="67"/>
      <c r="I12" s="67"/>
      <c r="J12" s="54"/>
    </row>
    <row r="13" spans="1:10" ht="15" customHeight="1" x14ac:dyDescent="0.3">
      <c r="A13" s="24"/>
      <c r="B13" s="54"/>
      <c r="C13" s="66"/>
      <c r="D13" s="66"/>
      <c r="E13" s="62"/>
      <c r="F13" s="67"/>
      <c r="G13" s="67"/>
      <c r="H13" s="67"/>
      <c r="I13" s="67"/>
      <c r="J13" s="54"/>
    </row>
    <row r="14" spans="1:10" ht="15" customHeight="1" x14ac:dyDescent="0.3">
      <c r="A14" s="24"/>
      <c r="B14" s="54"/>
      <c r="C14" s="66"/>
      <c r="D14" s="66"/>
      <c r="E14" s="62"/>
      <c r="F14" s="67"/>
      <c r="G14" s="67"/>
      <c r="H14" s="67"/>
      <c r="I14" s="67"/>
      <c r="J14" s="54"/>
    </row>
    <row r="15" spans="1:10" ht="15" customHeight="1" x14ac:dyDescent="0.3">
      <c r="A15" s="74" t="s">
        <v>29</v>
      </c>
      <c r="B15" s="57"/>
      <c r="C15" s="35"/>
      <c r="D15" s="58"/>
      <c r="E15" s="54"/>
      <c r="F15" s="35"/>
      <c r="G15" s="54"/>
      <c r="H15" s="54"/>
      <c r="I15" s="54"/>
      <c r="J15" s="24"/>
    </row>
    <row r="16" spans="1:10" ht="15" customHeight="1" x14ac:dyDescent="0.3">
      <c r="A16" s="64" t="s">
        <v>30</v>
      </c>
      <c r="B16" s="54"/>
      <c r="C16" s="31"/>
      <c r="D16" s="31"/>
      <c r="E16" s="31"/>
      <c r="F16" s="40"/>
      <c r="G16" s="40"/>
      <c r="H16" s="40"/>
      <c r="I16" s="40"/>
      <c r="J16" s="40"/>
    </row>
    <row r="17" spans="1:10" ht="15" customHeight="1" x14ac:dyDescent="0.3">
      <c r="A17" s="54"/>
      <c r="B17" s="54"/>
      <c r="C17" s="31"/>
      <c r="D17" s="31"/>
      <c r="E17" s="31"/>
      <c r="F17" s="40"/>
      <c r="G17" s="40"/>
      <c r="H17" s="40"/>
      <c r="I17" s="40"/>
      <c r="J17" s="40"/>
    </row>
    <row r="18" spans="1:10" ht="15" customHeight="1" x14ac:dyDescent="0.3">
      <c r="A18" s="54"/>
      <c r="B18" s="54"/>
      <c r="C18" s="31"/>
      <c r="D18" s="31"/>
      <c r="E18" s="31"/>
      <c r="F18" s="40"/>
      <c r="G18" s="40"/>
      <c r="H18" s="40"/>
      <c r="I18" s="40"/>
      <c r="J18" s="40"/>
    </row>
    <row r="19" spans="1:10" ht="15" customHeight="1" x14ac:dyDescent="0.3">
      <c r="A19" s="54"/>
      <c r="B19" s="54"/>
      <c r="C19" s="31"/>
      <c r="D19" s="31"/>
      <c r="E19" s="31"/>
      <c r="F19" s="40"/>
      <c r="G19" s="40"/>
      <c r="H19" s="40"/>
      <c r="I19" s="40"/>
      <c r="J19" s="40"/>
    </row>
    <row r="20" spans="1:10" ht="15" customHeight="1" x14ac:dyDescent="0.3">
      <c r="A20" s="54"/>
      <c r="B20" s="54"/>
      <c r="C20" s="31"/>
      <c r="D20" s="31"/>
      <c r="E20" s="31"/>
      <c r="F20" s="40"/>
      <c r="G20" s="40"/>
      <c r="H20" s="40"/>
      <c r="I20" s="40"/>
      <c r="J20" s="40"/>
    </row>
    <row r="21" spans="1:10" ht="15" customHeight="1" x14ac:dyDescent="0.3">
      <c r="A21" s="54"/>
      <c r="B21" s="54"/>
      <c r="C21" s="31"/>
      <c r="D21" s="31"/>
      <c r="E21" s="31"/>
      <c r="F21" s="40"/>
      <c r="G21" s="40"/>
      <c r="H21" s="40"/>
      <c r="I21" s="40"/>
      <c r="J21" s="40"/>
    </row>
    <row r="22" spans="1:10" ht="15" customHeight="1" x14ac:dyDescent="0.3">
      <c r="A22" s="54"/>
      <c r="B22" s="54"/>
      <c r="C22" s="31"/>
      <c r="D22" s="31"/>
      <c r="E22" s="31"/>
      <c r="F22" s="40"/>
      <c r="G22" s="40"/>
      <c r="H22" s="40"/>
      <c r="I22" s="40"/>
      <c r="J22" s="40"/>
    </row>
    <row r="23" spans="1:10" ht="15" customHeight="1" x14ac:dyDescent="0.3">
      <c r="A23" s="54"/>
      <c r="B23" s="54"/>
      <c r="C23" s="31"/>
      <c r="D23" s="31"/>
      <c r="E23" s="31"/>
      <c r="F23" s="40"/>
      <c r="G23" s="40"/>
      <c r="H23" s="40"/>
      <c r="I23" s="40"/>
      <c r="J23" s="40"/>
    </row>
    <row r="24" spans="1:10" ht="15" customHeight="1" x14ac:dyDescent="0.3">
      <c r="A24" s="54"/>
      <c r="B24" s="54"/>
      <c r="C24" s="31"/>
      <c r="D24" s="31"/>
      <c r="E24" s="31"/>
      <c r="F24" s="40"/>
      <c r="G24" s="40"/>
      <c r="H24" s="40"/>
      <c r="I24" s="40"/>
      <c r="J24" s="40"/>
    </row>
    <row r="25" spans="1:10" ht="15" customHeight="1" x14ac:dyDescent="0.3">
      <c r="A25" s="54"/>
      <c r="B25" s="54"/>
      <c r="C25" s="31"/>
      <c r="D25" s="31"/>
      <c r="E25" s="31"/>
      <c r="F25" s="40"/>
      <c r="G25" s="40"/>
      <c r="H25" s="40"/>
      <c r="I25" s="40"/>
      <c r="J25" s="40"/>
    </row>
    <row r="26" spans="1:10" ht="15" customHeight="1" x14ac:dyDescent="0.3">
      <c r="A26" s="54"/>
      <c r="B26" s="54"/>
      <c r="C26" s="31"/>
      <c r="D26" s="31"/>
      <c r="E26" s="31"/>
      <c r="F26" s="40"/>
      <c r="G26" s="40"/>
      <c r="H26" s="40"/>
      <c r="I26" s="40"/>
      <c r="J26" s="40"/>
    </row>
    <row r="27" spans="1:10" ht="15" customHeight="1" x14ac:dyDescent="0.3">
      <c r="A27" s="54"/>
      <c r="B27" s="54"/>
      <c r="C27" s="31"/>
      <c r="D27" s="31"/>
      <c r="E27" s="31"/>
      <c r="F27" s="40"/>
      <c r="G27" s="40"/>
      <c r="H27" s="40"/>
      <c r="I27" s="40"/>
      <c r="J27" s="40"/>
    </row>
    <row r="28" spans="1:10" ht="15" customHeight="1" x14ac:dyDescent="0.3">
      <c r="A28" s="54"/>
      <c r="B28" s="54"/>
      <c r="C28" s="31"/>
      <c r="D28" s="31"/>
      <c r="E28" s="31"/>
      <c r="F28" s="40"/>
      <c r="G28" s="40"/>
      <c r="H28" s="40"/>
      <c r="I28" s="40"/>
      <c r="J28" s="40"/>
    </row>
    <row r="29" spans="1:10" ht="15" customHeight="1" x14ac:dyDescent="0.3">
      <c r="A29" s="54"/>
      <c r="B29" s="54"/>
      <c r="C29" s="31"/>
      <c r="D29" s="31"/>
      <c r="E29" s="31"/>
      <c r="F29" s="40"/>
      <c r="G29" s="40"/>
      <c r="H29" s="40"/>
      <c r="I29" s="40"/>
      <c r="J29" s="40"/>
    </row>
    <row r="30" spans="1:10" ht="15" customHeight="1" x14ac:dyDescent="0.3">
      <c r="A30" s="54"/>
      <c r="B30" s="54"/>
      <c r="C30" s="31"/>
      <c r="D30" s="31"/>
      <c r="E30" s="31"/>
      <c r="F30" s="40"/>
      <c r="G30" s="40"/>
      <c r="H30" s="40"/>
      <c r="I30" s="40"/>
      <c r="J30" s="40"/>
    </row>
    <row r="31" spans="1:10" ht="15" customHeight="1" x14ac:dyDescent="0.3">
      <c r="A31" s="54"/>
      <c r="B31" s="54"/>
      <c r="C31" s="31"/>
      <c r="D31" s="31"/>
      <c r="E31" s="31"/>
      <c r="F31" s="40"/>
      <c r="G31" s="40"/>
      <c r="H31" s="40"/>
      <c r="I31" s="40"/>
      <c r="J31" s="40"/>
    </row>
    <row r="32" spans="1:10" ht="15" customHeight="1" x14ac:dyDescent="0.3">
      <c r="A32" s="54"/>
      <c r="B32" s="54"/>
      <c r="C32" s="31"/>
      <c r="D32" s="31"/>
      <c r="E32" s="31"/>
      <c r="F32" s="40"/>
      <c r="G32" s="40"/>
      <c r="H32" s="40"/>
      <c r="I32" s="40"/>
      <c r="J32" s="40"/>
    </row>
    <row r="33" spans="1:10" ht="15" customHeight="1" x14ac:dyDescent="0.3">
      <c r="A33" s="54"/>
      <c r="B33" s="54"/>
      <c r="C33" s="31"/>
      <c r="D33" s="31"/>
      <c r="E33" s="31"/>
      <c r="F33" s="40"/>
      <c r="G33" s="40"/>
      <c r="H33" s="40"/>
      <c r="I33" s="40"/>
      <c r="J33" s="40"/>
    </row>
    <row r="34" spans="1:10" ht="15" customHeight="1" x14ac:dyDescent="0.3">
      <c r="A34" s="54"/>
      <c r="B34" s="54"/>
      <c r="C34" s="31"/>
      <c r="D34" s="31"/>
      <c r="E34" s="31"/>
      <c r="F34" s="40"/>
      <c r="G34" s="40"/>
      <c r="H34" s="40"/>
      <c r="I34" s="40"/>
      <c r="J34" s="40"/>
    </row>
    <row r="35" spans="1:10" ht="15" customHeight="1" x14ac:dyDescent="0.3">
      <c r="A35" s="54"/>
      <c r="B35" s="54"/>
      <c r="C35" s="31"/>
      <c r="D35" s="31"/>
      <c r="E35" s="31"/>
      <c r="F35" s="40"/>
      <c r="G35" s="40"/>
      <c r="H35" s="40"/>
      <c r="I35" s="40"/>
      <c r="J35" s="40"/>
    </row>
    <row r="36" spans="1:10" ht="15" customHeight="1" x14ac:dyDescent="0.3">
      <c r="A36" s="54"/>
      <c r="B36" s="54"/>
      <c r="C36" s="31"/>
      <c r="D36" s="31"/>
      <c r="E36" s="31"/>
      <c r="F36" s="40"/>
      <c r="G36" s="40"/>
      <c r="H36" s="40"/>
      <c r="I36" s="40"/>
      <c r="J36" s="40"/>
    </row>
    <row r="37" spans="1:10" ht="15" customHeight="1" x14ac:dyDescent="0.3">
      <c r="A37" s="54"/>
      <c r="B37" s="54"/>
      <c r="C37" s="31"/>
      <c r="D37" s="31"/>
      <c r="E37" s="31"/>
      <c r="F37" s="40"/>
      <c r="G37" s="40"/>
      <c r="H37" s="40"/>
      <c r="I37" s="40"/>
      <c r="J37" s="40"/>
    </row>
    <row r="38" spans="1:10" ht="15" customHeight="1" x14ac:dyDescent="0.3">
      <c r="A38" s="54"/>
      <c r="B38" s="54"/>
      <c r="C38" s="31"/>
      <c r="D38" s="31"/>
      <c r="E38" s="31"/>
      <c r="F38" s="40"/>
      <c r="G38" s="40"/>
      <c r="H38" s="40"/>
      <c r="I38" s="40"/>
      <c r="J38" s="40"/>
    </row>
    <row r="39" spans="1:10" ht="15" customHeight="1" x14ac:dyDescent="0.3">
      <c r="A39" s="54"/>
      <c r="B39" s="54"/>
      <c r="C39" s="31"/>
      <c r="D39" s="31"/>
      <c r="E39" s="31"/>
      <c r="F39" s="40"/>
      <c r="G39" s="40"/>
      <c r="H39" s="40"/>
      <c r="I39" s="40"/>
      <c r="J39" s="40"/>
    </row>
    <row r="40" spans="1:10" ht="15" customHeight="1" x14ac:dyDescent="0.3">
      <c r="A40" s="54"/>
      <c r="B40" s="54"/>
      <c r="C40" s="31"/>
      <c r="D40" s="31"/>
      <c r="E40" s="31"/>
      <c r="F40" s="40"/>
      <c r="G40" s="40"/>
      <c r="H40" s="40"/>
      <c r="I40" s="40"/>
      <c r="J40" s="40"/>
    </row>
    <row r="41" spans="1:10" ht="15" customHeight="1" x14ac:dyDescent="0.3">
      <c r="A41" s="54"/>
      <c r="B41" s="54"/>
      <c r="C41" s="31"/>
      <c r="D41" s="31"/>
      <c r="E41" s="31"/>
      <c r="F41" s="40"/>
      <c r="G41" s="40"/>
      <c r="H41" s="40"/>
      <c r="I41" s="40"/>
      <c r="J41" s="40"/>
    </row>
    <row r="42" spans="1:10" ht="15" customHeight="1" x14ac:dyDescent="0.3">
      <c r="A42" s="54"/>
      <c r="B42" s="54"/>
      <c r="C42" s="31"/>
      <c r="D42" s="31"/>
      <c r="E42" s="31"/>
      <c r="F42" s="40"/>
      <c r="G42" s="40"/>
      <c r="H42" s="40"/>
      <c r="I42" s="40"/>
      <c r="J42" s="40"/>
    </row>
    <row r="43" spans="1:10" ht="15" customHeight="1" x14ac:dyDescent="0.3">
      <c r="A43" s="54"/>
      <c r="B43" s="54"/>
      <c r="C43" s="31"/>
      <c r="D43" s="31"/>
      <c r="E43" s="31"/>
      <c r="F43" s="40"/>
      <c r="G43" s="40"/>
      <c r="H43" s="40"/>
      <c r="I43" s="40"/>
      <c r="J43" s="40"/>
    </row>
    <row r="44" spans="1:10" ht="15" customHeight="1" x14ac:dyDescent="0.3">
      <c r="A44" s="54"/>
      <c r="B44" s="54"/>
      <c r="C44" s="31"/>
      <c r="D44" s="31"/>
      <c r="E44" s="31"/>
      <c r="F44" s="40"/>
      <c r="G44" s="40"/>
      <c r="H44" s="40"/>
      <c r="I44" s="40"/>
      <c r="J44" s="40"/>
    </row>
    <row r="45" spans="1:10" ht="15" customHeight="1" x14ac:dyDescent="0.3">
      <c r="A45" s="54"/>
      <c r="B45" s="54"/>
      <c r="C45" s="31"/>
      <c r="D45" s="31"/>
      <c r="E45" s="31"/>
      <c r="F45" s="40"/>
      <c r="G45" s="40"/>
      <c r="H45" s="40"/>
      <c r="I45" s="40"/>
      <c r="J45" s="40"/>
    </row>
    <row r="46" spans="1:10" ht="15" customHeight="1" x14ac:dyDescent="0.3">
      <c r="A46" s="54"/>
      <c r="B46" s="54"/>
      <c r="C46" s="31"/>
      <c r="D46" s="31"/>
      <c r="E46" s="31"/>
      <c r="F46" s="40"/>
      <c r="G46" s="40"/>
      <c r="H46" s="40"/>
      <c r="I46" s="40"/>
      <c r="J46" s="40"/>
    </row>
    <row r="47" spans="1:10" ht="15" customHeight="1" x14ac:dyDescent="0.3">
      <c r="A47" s="54"/>
      <c r="B47" s="54"/>
      <c r="C47" s="31"/>
      <c r="D47" s="31"/>
      <c r="E47" s="31"/>
      <c r="F47" s="40"/>
      <c r="G47" s="40"/>
      <c r="H47" s="40"/>
      <c r="I47" s="40"/>
      <c r="J47" s="40"/>
    </row>
    <row r="48" spans="1:10" ht="15" customHeight="1" x14ac:dyDescent="0.3">
      <c r="A48" s="54"/>
      <c r="B48" s="54"/>
      <c r="C48" s="31"/>
      <c r="D48" s="31"/>
      <c r="E48" s="31"/>
      <c r="F48" s="40"/>
      <c r="G48" s="40"/>
      <c r="H48" s="40"/>
      <c r="I48" s="40"/>
      <c r="J48" s="40"/>
    </row>
    <row r="49" spans="1:10" ht="15" customHeight="1" x14ac:dyDescent="0.3">
      <c r="A49" s="54"/>
      <c r="B49" s="54"/>
      <c r="C49" s="31"/>
      <c r="D49" s="31"/>
      <c r="E49" s="31"/>
      <c r="F49" s="40"/>
      <c r="G49" s="40"/>
      <c r="H49" s="40"/>
      <c r="I49" s="40"/>
      <c r="J49" s="40"/>
    </row>
    <row r="50" spans="1:10" ht="15" customHeight="1" x14ac:dyDescent="0.3">
      <c r="A50" s="54"/>
      <c r="B50" s="54"/>
      <c r="C50" s="31"/>
      <c r="D50" s="31"/>
      <c r="E50" s="31"/>
      <c r="F50" s="40"/>
      <c r="G50" s="40"/>
      <c r="H50" s="40"/>
      <c r="I50" s="40"/>
      <c r="J50" s="40"/>
    </row>
    <row r="51" spans="1:10" ht="15" customHeight="1" x14ac:dyDescent="0.3">
      <c r="A51" s="54"/>
      <c r="B51" s="54"/>
      <c r="C51" s="31"/>
      <c r="D51" s="31"/>
      <c r="E51" s="31"/>
      <c r="F51" s="40"/>
      <c r="G51" s="40"/>
      <c r="H51" s="40"/>
      <c r="I51" s="40"/>
      <c r="J51" s="40"/>
    </row>
    <row r="52" spans="1:10" ht="15" customHeight="1" x14ac:dyDescent="0.3">
      <c r="A52" s="54"/>
      <c r="B52" s="54"/>
      <c r="C52" s="31"/>
      <c r="D52" s="31"/>
      <c r="E52" s="31"/>
      <c r="F52" s="40"/>
      <c r="G52" s="40"/>
      <c r="H52" s="40"/>
      <c r="I52" s="40"/>
      <c r="J52" s="40"/>
    </row>
    <row r="53" spans="1:10" ht="15" customHeight="1" x14ac:dyDescent="0.3">
      <c r="A53" s="54"/>
      <c r="B53" s="54"/>
      <c r="C53" s="31"/>
      <c r="D53" s="31"/>
      <c r="E53" s="31"/>
      <c r="F53" s="40"/>
      <c r="G53" s="40"/>
      <c r="H53" s="40"/>
      <c r="I53" s="40"/>
      <c r="J53" s="40"/>
    </row>
    <row r="54" spans="1:10" ht="15" customHeight="1" x14ac:dyDescent="0.3">
      <c r="A54" s="54"/>
      <c r="B54" s="54"/>
      <c r="C54" s="31"/>
      <c r="D54" s="31"/>
      <c r="E54" s="31"/>
      <c r="F54" s="40"/>
      <c r="G54" s="40"/>
      <c r="H54" s="40"/>
      <c r="I54" s="40"/>
      <c r="J54" s="40"/>
    </row>
    <row r="55" spans="1:10" ht="15" customHeight="1" x14ac:dyDescent="0.3">
      <c r="A55" s="54"/>
      <c r="B55" s="54"/>
      <c r="C55" s="31"/>
      <c r="D55" s="31"/>
      <c r="E55" s="31"/>
      <c r="F55" s="40"/>
      <c r="G55" s="40"/>
      <c r="H55" s="40"/>
      <c r="I55" s="40"/>
      <c r="J55" s="40"/>
    </row>
    <row r="56" spans="1:10" ht="15" customHeight="1" x14ac:dyDescent="0.3">
      <c r="A56" s="54"/>
      <c r="B56" s="54"/>
      <c r="C56" s="31"/>
      <c r="D56" s="31"/>
      <c r="E56" s="31"/>
      <c r="F56" s="40"/>
      <c r="G56" s="40"/>
      <c r="H56" s="40"/>
      <c r="I56" s="40"/>
      <c r="J56" s="40"/>
    </row>
    <row r="57" spans="1:10" ht="15" customHeight="1" x14ac:dyDescent="0.3">
      <c r="A57" s="54"/>
      <c r="B57" s="54"/>
      <c r="C57" s="31"/>
      <c r="D57" s="31"/>
      <c r="E57" s="31"/>
      <c r="F57" s="40"/>
      <c r="G57" s="40"/>
      <c r="H57" s="40"/>
      <c r="I57" s="40"/>
      <c r="J57" s="40"/>
    </row>
    <row r="58" spans="1:10" ht="15" customHeight="1" x14ac:dyDescent="0.3">
      <c r="A58" s="54"/>
      <c r="B58" s="54"/>
      <c r="C58" s="31"/>
      <c r="D58" s="31"/>
      <c r="E58" s="31"/>
      <c r="F58" s="40"/>
      <c r="G58" s="40"/>
      <c r="H58" s="40"/>
      <c r="I58" s="40"/>
      <c r="J58" s="40"/>
    </row>
    <row r="59" spans="1:10" ht="15" customHeight="1" x14ac:dyDescent="0.3">
      <c r="A59" s="54"/>
      <c r="B59" s="54"/>
      <c r="C59" s="31"/>
      <c r="D59" s="31"/>
      <c r="E59" s="31"/>
      <c r="F59" s="40"/>
      <c r="G59" s="40"/>
      <c r="H59" s="40"/>
      <c r="I59" s="40"/>
      <c r="J59" s="40"/>
    </row>
    <row r="60" spans="1:10" ht="15" customHeight="1" x14ac:dyDescent="0.3">
      <c r="A60" s="54"/>
      <c r="B60" s="54"/>
      <c r="C60" s="31"/>
      <c r="D60" s="31"/>
      <c r="E60" s="31"/>
      <c r="F60" s="40"/>
      <c r="G60" s="40"/>
      <c r="H60" s="40"/>
      <c r="I60" s="40"/>
      <c r="J60" s="40"/>
    </row>
    <row r="61" spans="1:10" ht="15" customHeight="1" x14ac:dyDescent="0.3">
      <c r="A61" s="54"/>
      <c r="B61" s="54"/>
      <c r="C61" s="31"/>
      <c r="D61" s="31"/>
      <c r="E61" s="31"/>
      <c r="F61" s="40"/>
      <c r="G61" s="40"/>
      <c r="H61" s="40"/>
      <c r="I61" s="40"/>
      <c r="J61" s="40"/>
    </row>
    <row r="62" spans="1:10" ht="15" customHeight="1" x14ac:dyDescent="0.3">
      <c r="A62" s="54"/>
      <c r="B62" s="54"/>
      <c r="C62" s="31"/>
      <c r="D62" s="31"/>
      <c r="E62" s="31"/>
      <c r="F62" s="40"/>
      <c r="G62" s="40"/>
      <c r="H62" s="40"/>
      <c r="I62" s="40"/>
      <c r="J62" s="40"/>
    </row>
    <row r="63" spans="1:10" ht="15" customHeight="1" x14ac:dyDescent="0.3">
      <c r="A63" s="54"/>
      <c r="B63" s="54"/>
      <c r="C63" s="31"/>
      <c r="D63" s="31"/>
      <c r="E63" s="31"/>
      <c r="F63" s="40"/>
      <c r="G63" s="40"/>
      <c r="H63" s="40"/>
      <c r="I63" s="40"/>
      <c r="J63" s="40"/>
    </row>
    <row r="64" spans="1:10" ht="15" customHeight="1" x14ac:dyDescent="0.3">
      <c r="A64" s="54"/>
      <c r="B64" s="54"/>
      <c r="C64" s="31"/>
      <c r="D64" s="31"/>
      <c r="E64" s="31"/>
      <c r="F64" s="40"/>
      <c r="G64" s="40"/>
      <c r="H64" s="40"/>
      <c r="I64" s="40"/>
      <c r="J64" s="40"/>
    </row>
    <row r="65" spans="1:10" ht="15" customHeight="1" x14ac:dyDescent="0.3">
      <c r="A65" s="54"/>
      <c r="B65" s="54"/>
      <c r="C65" s="31"/>
      <c r="D65" s="31"/>
      <c r="E65" s="31"/>
      <c r="F65" s="40"/>
      <c r="G65" s="40"/>
      <c r="H65" s="40"/>
      <c r="I65" s="40"/>
      <c r="J65" s="40"/>
    </row>
    <row r="66" spans="1:10" ht="15" customHeight="1" x14ac:dyDescent="0.3">
      <c r="A66" s="54"/>
      <c r="B66" s="54"/>
      <c r="C66" s="31"/>
      <c r="D66" s="31"/>
      <c r="E66" s="31"/>
      <c r="F66" s="40"/>
      <c r="G66" s="40"/>
      <c r="H66" s="40"/>
      <c r="I66" s="40"/>
      <c r="J66" s="40"/>
    </row>
    <row r="67" spans="1:10" ht="15" customHeight="1" x14ac:dyDescent="0.3">
      <c r="A67" s="54"/>
      <c r="B67" s="54"/>
      <c r="C67" s="31"/>
      <c r="D67" s="31"/>
      <c r="E67" s="31"/>
      <c r="F67" s="40"/>
      <c r="G67" s="40"/>
      <c r="H67" s="40"/>
      <c r="I67" s="40"/>
      <c r="J67" s="40"/>
    </row>
    <row r="68" spans="1:10" ht="15" customHeight="1" x14ac:dyDescent="0.3">
      <c r="A68" s="54"/>
      <c r="B68" s="54"/>
      <c r="C68" s="31"/>
      <c r="D68" s="31"/>
      <c r="E68" s="31"/>
      <c r="F68" s="40"/>
      <c r="G68" s="40"/>
      <c r="H68" s="40"/>
      <c r="I68" s="40"/>
      <c r="J68" s="40"/>
    </row>
    <row r="69" spans="1:10" ht="15" customHeight="1" x14ac:dyDescent="0.3">
      <c r="A69" s="54"/>
      <c r="B69" s="54"/>
      <c r="C69" s="31"/>
      <c r="D69" s="31"/>
      <c r="E69" s="31"/>
      <c r="F69" s="40"/>
      <c r="G69" s="40"/>
      <c r="H69" s="40"/>
      <c r="I69" s="40"/>
      <c r="J69" s="40"/>
    </row>
    <row r="70" spans="1:10" ht="15" customHeight="1" x14ac:dyDescent="0.3">
      <c r="A70" s="54"/>
      <c r="B70" s="54"/>
      <c r="C70" s="31"/>
      <c r="D70" s="31"/>
      <c r="E70" s="31"/>
      <c r="F70" s="40"/>
      <c r="G70" s="40"/>
      <c r="H70" s="40"/>
      <c r="I70" s="40"/>
      <c r="J70" s="40"/>
    </row>
    <row r="71" spans="1:10" ht="15" customHeight="1" x14ac:dyDescent="0.3">
      <c r="A71" s="54"/>
      <c r="B71" s="54"/>
      <c r="C71" s="31"/>
      <c r="D71" s="31"/>
      <c r="E71" s="31"/>
      <c r="F71" s="40"/>
      <c r="G71" s="40"/>
      <c r="H71" s="40"/>
      <c r="I71" s="40"/>
      <c r="J71" s="40"/>
    </row>
    <row r="72" spans="1:10" ht="15" customHeight="1" x14ac:dyDescent="0.3">
      <c r="A72" s="54"/>
      <c r="B72" s="54"/>
      <c r="C72" s="31"/>
      <c r="D72" s="31"/>
      <c r="E72" s="31"/>
      <c r="F72" s="40"/>
      <c r="G72" s="40"/>
      <c r="H72" s="40"/>
      <c r="I72" s="40"/>
      <c r="J72" s="40"/>
    </row>
    <row r="73" spans="1:10" ht="15" customHeight="1" x14ac:dyDescent="0.3">
      <c r="A73" s="54"/>
      <c r="B73" s="54"/>
      <c r="C73" s="31"/>
      <c r="D73" s="31"/>
      <c r="E73" s="31"/>
      <c r="F73" s="40"/>
      <c r="G73" s="40"/>
      <c r="H73" s="40"/>
      <c r="I73" s="40"/>
      <c r="J73" s="40"/>
    </row>
    <row r="74" spans="1:10" ht="15" customHeight="1" x14ac:dyDescent="0.3">
      <c r="A74" s="54"/>
      <c r="B74" s="54"/>
      <c r="C74" s="31"/>
      <c r="D74" s="31"/>
      <c r="E74" s="31"/>
      <c r="F74" s="40"/>
      <c r="G74" s="40"/>
      <c r="H74" s="40"/>
      <c r="I74" s="40"/>
      <c r="J74" s="40"/>
    </row>
    <row r="75" spans="1:10" ht="15" customHeight="1" x14ac:dyDescent="0.3">
      <c r="A75" s="54"/>
      <c r="B75" s="54"/>
      <c r="C75" s="31"/>
      <c r="D75" s="31"/>
      <c r="E75" s="31"/>
      <c r="F75" s="40"/>
      <c r="G75" s="40"/>
      <c r="H75" s="40"/>
      <c r="I75" s="40"/>
      <c r="J75" s="40"/>
    </row>
    <row r="76" spans="1:10" ht="15" customHeight="1" x14ac:dyDescent="0.3">
      <c r="A76" s="54"/>
      <c r="B76" s="54"/>
      <c r="C76" s="31"/>
      <c r="D76" s="31"/>
      <c r="E76" s="31"/>
      <c r="F76" s="40"/>
      <c r="G76" s="40"/>
      <c r="H76" s="40"/>
      <c r="I76" s="40"/>
      <c r="J76" s="40"/>
    </row>
    <row r="77" spans="1:10" ht="15" customHeight="1" x14ac:dyDescent="0.3">
      <c r="A77" s="54"/>
      <c r="B77" s="54"/>
      <c r="C77" s="31"/>
      <c r="D77" s="31"/>
      <c r="E77" s="31"/>
      <c r="F77" s="40"/>
      <c r="G77" s="40"/>
      <c r="H77" s="40"/>
      <c r="I77" s="40"/>
      <c r="J77" s="40"/>
    </row>
    <row r="78" spans="1:10" ht="15" customHeight="1" x14ac:dyDescent="0.3">
      <c r="A78" s="54"/>
      <c r="B78" s="54"/>
      <c r="C78" s="31"/>
      <c r="D78" s="31"/>
      <c r="E78" s="31"/>
      <c r="F78" s="40"/>
      <c r="G78" s="40"/>
      <c r="H78" s="40"/>
      <c r="I78" s="40"/>
      <c r="J78" s="40"/>
    </row>
    <row r="79" spans="1:10" ht="15" customHeight="1" x14ac:dyDescent="0.3">
      <c r="A79" s="54"/>
      <c r="B79" s="54"/>
      <c r="C79" s="31"/>
      <c r="D79" s="31"/>
      <c r="E79" s="31"/>
      <c r="F79" s="40"/>
      <c r="G79" s="40"/>
      <c r="H79" s="40"/>
      <c r="I79" s="40"/>
      <c r="J79" s="40"/>
    </row>
    <row r="80" spans="1:10" ht="15" customHeight="1" x14ac:dyDescent="0.3">
      <c r="A80" s="54"/>
      <c r="B80" s="54"/>
      <c r="C80" s="31"/>
      <c r="D80" s="31"/>
      <c r="E80" s="31"/>
      <c r="F80" s="40"/>
      <c r="G80" s="40"/>
      <c r="H80" s="40"/>
      <c r="I80" s="40"/>
      <c r="J80" s="40"/>
    </row>
    <row r="81" spans="1:10" ht="15" customHeight="1" x14ac:dyDescent="0.3">
      <c r="A81" s="54"/>
      <c r="B81" s="54"/>
      <c r="C81" s="31"/>
      <c r="D81" s="31"/>
      <c r="E81" s="31"/>
      <c r="F81" s="40"/>
      <c r="G81" s="40"/>
      <c r="H81" s="40"/>
      <c r="I81" s="40"/>
      <c r="J81" s="40"/>
    </row>
    <row r="82" spans="1:10" ht="15" customHeight="1" x14ac:dyDescent="0.3">
      <c r="A82" s="54"/>
      <c r="B82" s="54"/>
      <c r="C82" s="31"/>
      <c r="D82" s="31"/>
      <c r="E82" s="31"/>
      <c r="F82" s="40"/>
      <c r="G82" s="40"/>
      <c r="H82" s="40"/>
      <c r="I82" s="40"/>
      <c r="J82" s="40"/>
    </row>
    <row r="83" spans="1:10" ht="15" customHeight="1" x14ac:dyDescent="0.3">
      <c r="A83" s="54"/>
      <c r="B83" s="54"/>
      <c r="C83" s="31"/>
      <c r="D83" s="31"/>
      <c r="E83" s="31"/>
      <c r="F83" s="40"/>
      <c r="G83" s="40"/>
      <c r="H83" s="40"/>
      <c r="I83" s="40"/>
      <c r="J83" s="40"/>
    </row>
    <row r="84" spans="1:10" ht="15" customHeight="1" x14ac:dyDescent="0.3">
      <c r="A84" s="54"/>
      <c r="B84" s="54"/>
      <c r="C84" s="31"/>
      <c r="D84" s="31"/>
      <c r="E84" s="31"/>
      <c r="F84" s="40"/>
      <c r="G84" s="40"/>
      <c r="H84" s="40"/>
      <c r="I84" s="40"/>
      <c r="J84" s="40"/>
    </row>
    <row r="85" spans="1:10" ht="15" customHeight="1" x14ac:dyDescent="0.3">
      <c r="A85" s="54"/>
      <c r="B85" s="54"/>
      <c r="C85" s="31"/>
      <c r="D85" s="31"/>
      <c r="E85" s="31"/>
      <c r="F85" s="40"/>
      <c r="G85" s="40"/>
      <c r="H85" s="40"/>
      <c r="I85" s="40"/>
      <c r="J85" s="40"/>
    </row>
    <row r="86" spans="1:10" ht="15" customHeight="1" x14ac:dyDescent="0.3">
      <c r="A86" s="54"/>
      <c r="B86" s="54"/>
      <c r="C86" s="31"/>
      <c r="D86" s="31"/>
      <c r="E86" s="31"/>
      <c r="F86" s="40"/>
      <c r="G86" s="40"/>
      <c r="H86" s="40"/>
      <c r="I86" s="40"/>
      <c r="J86" s="40"/>
    </row>
    <row r="87" spans="1:10" ht="15" customHeight="1" x14ac:dyDescent="0.3">
      <c r="A87" s="54"/>
      <c r="B87" s="54"/>
      <c r="C87" s="31"/>
      <c r="D87" s="31"/>
      <c r="E87" s="31"/>
      <c r="F87" s="40"/>
      <c r="G87" s="40"/>
      <c r="H87" s="40"/>
      <c r="I87" s="40"/>
      <c r="J87" s="40"/>
    </row>
    <row r="88" spans="1:10" ht="15" customHeight="1" x14ac:dyDescent="0.3">
      <c r="A88" s="54"/>
      <c r="B88" s="54"/>
      <c r="C88" s="31"/>
      <c r="D88" s="31"/>
      <c r="E88" s="31"/>
      <c r="F88" s="40"/>
      <c r="G88" s="40"/>
      <c r="H88" s="40"/>
      <c r="I88" s="40"/>
      <c r="J88" s="40"/>
    </row>
    <row r="89" spans="1:10" ht="15" customHeight="1" x14ac:dyDescent="0.3">
      <c r="A89" s="54"/>
      <c r="B89" s="54"/>
      <c r="C89" s="31"/>
      <c r="D89" s="31"/>
      <c r="E89" s="31"/>
      <c r="F89" s="40"/>
      <c r="G89" s="40"/>
      <c r="H89" s="40"/>
      <c r="I89" s="40"/>
      <c r="J89" s="40"/>
    </row>
    <row r="90" spans="1:10" ht="15" customHeight="1" x14ac:dyDescent="0.3">
      <c r="A90" s="54"/>
      <c r="B90" s="54"/>
      <c r="C90" s="31"/>
      <c r="D90" s="31"/>
      <c r="E90" s="31"/>
      <c r="F90" s="40"/>
      <c r="G90" s="40"/>
      <c r="H90" s="40"/>
      <c r="I90" s="40"/>
      <c r="J90" s="40"/>
    </row>
    <row r="91" spans="1:10" ht="15" customHeight="1" x14ac:dyDescent="0.3">
      <c r="A91" s="54"/>
      <c r="B91" s="54"/>
      <c r="C91" s="31"/>
      <c r="D91" s="31"/>
      <c r="E91" s="31"/>
      <c r="F91" s="40"/>
      <c r="G91" s="40"/>
      <c r="H91" s="40"/>
      <c r="I91" s="40"/>
      <c r="J91" s="40"/>
    </row>
    <row r="92" spans="1:10" ht="15" customHeight="1" x14ac:dyDescent="0.3">
      <c r="A92" s="54"/>
      <c r="B92" s="54"/>
      <c r="C92" s="31"/>
      <c r="D92" s="31"/>
      <c r="E92" s="31"/>
      <c r="F92" s="40"/>
      <c r="G92" s="40"/>
      <c r="H92" s="40"/>
      <c r="I92" s="40"/>
      <c r="J92" s="40"/>
    </row>
    <row r="93" spans="1:10" ht="15" customHeight="1" x14ac:dyDescent="0.3">
      <c r="A93" s="54"/>
      <c r="B93" s="54"/>
      <c r="C93" s="31"/>
      <c r="D93" s="31"/>
      <c r="E93" s="31"/>
      <c r="F93" s="40"/>
      <c r="G93" s="40"/>
      <c r="H93" s="40"/>
      <c r="I93" s="40"/>
      <c r="J93" s="40"/>
    </row>
    <row r="94" spans="1:10" ht="15" customHeight="1" x14ac:dyDescent="0.3">
      <c r="A94" s="54"/>
      <c r="B94" s="54"/>
      <c r="C94" s="31"/>
      <c r="D94" s="31"/>
      <c r="E94" s="31"/>
      <c r="F94" s="40"/>
      <c r="G94" s="40"/>
      <c r="H94" s="40"/>
      <c r="I94" s="40"/>
      <c r="J94" s="40"/>
    </row>
    <row r="95" spans="1:10" ht="15" customHeight="1" x14ac:dyDescent="0.3">
      <c r="A95" s="54"/>
      <c r="B95" s="54"/>
      <c r="C95" s="31"/>
      <c r="D95" s="31"/>
      <c r="E95" s="31"/>
      <c r="F95" s="40"/>
      <c r="G95" s="40"/>
      <c r="H95" s="40"/>
      <c r="I95" s="40"/>
      <c r="J95" s="40"/>
    </row>
    <row r="96" spans="1:10" ht="15" customHeight="1" x14ac:dyDescent="0.3">
      <c r="A96" s="54"/>
      <c r="B96" s="54"/>
      <c r="C96" s="31"/>
      <c r="D96" s="31"/>
      <c r="E96" s="31"/>
      <c r="F96" s="40"/>
      <c r="G96" s="40"/>
      <c r="H96" s="40"/>
      <c r="I96" s="40"/>
      <c r="J96" s="40"/>
    </row>
    <row r="97" spans="1:10" ht="15" customHeight="1" x14ac:dyDescent="0.3">
      <c r="A97" s="54"/>
      <c r="B97" s="54"/>
      <c r="C97" s="31"/>
      <c r="D97" s="31"/>
      <c r="E97" s="31"/>
      <c r="F97" s="40"/>
      <c r="G97" s="40"/>
      <c r="H97" s="40"/>
      <c r="I97" s="40"/>
      <c r="J97" s="40"/>
    </row>
    <row r="98" spans="1:10" ht="15" customHeight="1" x14ac:dyDescent="0.3">
      <c r="A98" s="54"/>
      <c r="B98" s="54"/>
      <c r="C98" s="31"/>
      <c r="D98" s="31"/>
      <c r="E98" s="31"/>
      <c r="F98" s="40"/>
      <c r="G98" s="40"/>
      <c r="H98" s="40"/>
      <c r="I98" s="40"/>
      <c r="J98" s="40"/>
    </row>
    <row r="99" spans="1:10" ht="15" customHeight="1" x14ac:dyDescent="0.3">
      <c r="A99" s="54"/>
      <c r="B99" s="54"/>
      <c r="C99" s="31"/>
      <c r="D99" s="31"/>
      <c r="E99" s="31"/>
      <c r="F99" s="40"/>
      <c r="G99" s="40"/>
      <c r="H99" s="40"/>
      <c r="I99" s="40"/>
      <c r="J99" s="40"/>
    </row>
    <row r="100" spans="1:10" ht="15" customHeight="1" x14ac:dyDescent="0.3">
      <c r="A100" s="54"/>
      <c r="B100" s="54"/>
      <c r="C100" s="31"/>
      <c r="D100" s="31"/>
      <c r="E100" s="31"/>
      <c r="F100" s="40"/>
      <c r="G100" s="40"/>
      <c r="H100" s="40"/>
      <c r="I100" s="40"/>
      <c r="J100" s="40"/>
    </row>
    <row r="101" spans="1:10" ht="15" customHeight="1" x14ac:dyDescent="0.3">
      <c r="A101" s="54"/>
      <c r="B101" s="54"/>
      <c r="C101" s="31"/>
      <c r="D101" s="31"/>
      <c r="E101" s="31"/>
      <c r="F101" s="40"/>
      <c r="G101" s="40"/>
      <c r="H101" s="40"/>
      <c r="I101" s="40"/>
      <c r="J101" s="40"/>
    </row>
    <row r="102" spans="1:10" ht="15" customHeight="1" x14ac:dyDescent="0.3">
      <c r="A102" s="54"/>
      <c r="B102" s="54"/>
      <c r="C102" s="31"/>
      <c r="D102" s="31"/>
      <c r="E102" s="31"/>
      <c r="F102" s="40"/>
      <c r="G102" s="40"/>
      <c r="H102" s="40"/>
      <c r="I102" s="40"/>
      <c r="J102" s="40"/>
    </row>
    <row r="103" spans="1:10" ht="15" customHeight="1" x14ac:dyDescent="0.3">
      <c r="A103" s="54"/>
      <c r="B103" s="54"/>
      <c r="C103" s="31"/>
      <c r="D103" s="31"/>
      <c r="E103" s="31"/>
      <c r="F103" s="40"/>
      <c r="G103" s="40"/>
      <c r="H103" s="40"/>
      <c r="I103" s="40"/>
      <c r="J103" s="40"/>
    </row>
    <row r="104" spans="1:10" ht="15" customHeight="1" x14ac:dyDescent="0.3">
      <c r="A104" s="54"/>
      <c r="B104" s="54"/>
      <c r="C104" s="31"/>
      <c r="D104" s="31"/>
      <c r="E104" s="31"/>
      <c r="F104" s="40"/>
      <c r="G104" s="40"/>
      <c r="H104" s="40"/>
      <c r="I104" s="40"/>
      <c r="J104" s="40"/>
    </row>
    <row r="105" spans="1:10" ht="15" customHeight="1" x14ac:dyDescent="0.3">
      <c r="A105" s="54"/>
      <c r="B105" s="54"/>
      <c r="C105" s="31"/>
      <c r="D105" s="31"/>
      <c r="E105" s="31"/>
      <c r="F105" s="40"/>
      <c r="G105" s="40"/>
      <c r="H105" s="40"/>
      <c r="I105" s="40"/>
      <c r="J105" s="40"/>
    </row>
    <row r="106" spans="1:10" ht="15" customHeight="1" x14ac:dyDescent="0.3">
      <c r="A106" s="54"/>
      <c r="B106" s="54"/>
      <c r="C106" s="31"/>
      <c r="D106" s="31"/>
      <c r="E106" s="31"/>
      <c r="F106" s="40"/>
      <c r="G106" s="40"/>
      <c r="H106" s="40"/>
      <c r="I106" s="40"/>
      <c r="J106" s="40"/>
    </row>
    <row r="107" spans="1:10" ht="15" customHeight="1" x14ac:dyDescent="0.3">
      <c r="A107" s="54"/>
      <c r="B107" s="54"/>
      <c r="C107" s="31"/>
      <c r="D107" s="31"/>
      <c r="E107" s="31"/>
      <c r="F107" s="40"/>
      <c r="G107" s="40"/>
      <c r="H107" s="40"/>
      <c r="I107" s="40"/>
      <c r="J107" s="40"/>
    </row>
    <row r="108" spans="1:10" ht="15" customHeight="1" x14ac:dyDescent="0.3">
      <c r="A108" s="54"/>
      <c r="B108" s="54"/>
      <c r="C108" s="31"/>
      <c r="D108" s="31"/>
      <c r="E108" s="31"/>
      <c r="F108" s="40"/>
      <c r="G108" s="40"/>
      <c r="H108" s="40"/>
      <c r="I108" s="40"/>
      <c r="J108" s="40"/>
    </row>
    <row r="109" spans="1:10" ht="15" customHeight="1" x14ac:dyDescent="0.3">
      <c r="A109" s="54"/>
      <c r="B109" s="54"/>
      <c r="C109" s="31"/>
      <c r="D109" s="31"/>
      <c r="E109" s="31"/>
      <c r="F109" s="40"/>
      <c r="G109" s="40"/>
      <c r="H109" s="40"/>
      <c r="I109" s="40"/>
      <c r="J109" s="40"/>
    </row>
    <row r="110" spans="1:10" ht="15" customHeight="1" x14ac:dyDescent="0.3">
      <c r="A110" s="54"/>
      <c r="B110" s="54"/>
      <c r="C110" s="31"/>
      <c r="D110" s="31"/>
      <c r="E110" s="31"/>
      <c r="F110" s="40"/>
      <c r="G110" s="40"/>
      <c r="H110" s="40"/>
      <c r="I110" s="40"/>
      <c r="J110" s="40"/>
    </row>
    <row r="111" spans="1:10" ht="15" customHeight="1" x14ac:dyDescent="0.3">
      <c r="A111" s="54"/>
      <c r="B111" s="54"/>
      <c r="C111" s="31"/>
      <c r="D111" s="31"/>
      <c r="E111" s="31"/>
      <c r="F111" s="40"/>
      <c r="G111" s="40"/>
      <c r="H111" s="40"/>
      <c r="I111" s="40"/>
      <c r="J111" s="40"/>
    </row>
    <row r="112" spans="1:10" ht="15" customHeight="1" x14ac:dyDescent="0.3">
      <c r="A112" s="54"/>
      <c r="B112" s="54"/>
      <c r="C112" s="31"/>
      <c r="D112" s="31"/>
      <c r="E112" s="31"/>
      <c r="F112" s="40"/>
      <c r="G112" s="40"/>
      <c r="H112" s="40"/>
      <c r="I112" s="40"/>
      <c r="J112" s="40"/>
    </row>
    <row r="113" spans="1:10" ht="15" customHeight="1" x14ac:dyDescent="0.3">
      <c r="A113" s="54"/>
      <c r="B113" s="54"/>
      <c r="C113" s="31"/>
      <c r="D113" s="31"/>
      <c r="E113" s="31"/>
      <c r="F113" s="40"/>
      <c r="G113" s="40"/>
      <c r="H113" s="40"/>
      <c r="I113" s="40"/>
      <c r="J113" s="40"/>
    </row>
    <row r="114" spans="1:10" ht="15" customHeight="1" x14ac:dyDescent="0.3">
      <c r="A114" s="54"/>
      <c r="B114" s="54"/>
      <c r="C114" s="31"/>
      <c r="D114" s="31"/>
      <c r="E114" s="31"/>
      <c r="F114" s="40"/>
      <c r="G114" s="40"/>
      <c r="H114" s="40"/>
      <c r="I114" s="40"/>
      <c r="J114" s="40"/>
    </row>
    <row r="115" spans="1:10" ht="15" customHeight="1" x14ac:dyDescent="0.3">
      <c r="A115" s="54"/>
      <c r="B115" s="54"/>
      <c r="C115" s="31"/>
      <c r="D115" s="31"/>
      <c r="E115" s="31"/>
      <c r="F115" s="40"/>
      <c r="G115" s="40"/>
      <c r="H115" s="40"/>
      <c r="I115" s="40"/>
      <c r="J115" s="40"/>
    </row>
    <row r="116" spans="1:10" ht="15" customHeight="1" x14ac:dyDescent="0.3">
      <c r="A116" s="54"/>
      <c r="B116" s="54"/>
      <c r="C116" s="31"/>
      <c r="D116" s="31"/>
      <c r="E116" s="31"/>
      <c r="F116" s="40"/>
      <c r="G116" s="40"/>
      <c r="H116" s="40"/>
      <c r="I116" s="40"/>
      <c r="J116" s="40"/>
    </row>
    <row r="117" spans="1:10" ht="15" customHeight="1" x14ac:dyDescent="0.3">
      <c r="A117" s="54"/>
      <c r="B117" s="54"/>
      <c r="C117" s="31"/>
      <c r="D117" s="31"/>
      <c r="E117" s="31"/>
      <c r="F117" s="40"/>
      <c r="G117" s="40"/>
      <c r="H117" s="40"/>
      <c r="I117" s="40"/>
      <c r="J117" s="40"/>
    </row>
    <row r="118" spans="1:10" ht="15" customHeight="1" x14ac:dyDescent="0.3">
      <c r="A118" s="54"/>
      <c r="B118" s="54"/>
      <c r="C118" s="31"/>
      <c r="D118" s="31"/>
      <c r="E118" s="31"/>
      <c r="F118" s="40"/>
      <c r="G118" s="40"/>
      <c r="H118" s="40"/>
      <c r="I118" s="40"/>
      <c r="J118" s="40"/>
    </row>
    <row r="119" spans="1:10" ht="15" customHeight="1" x14ac:dyDescent="0.3">
      <c r="A119" s="54"/>
      <c r="B119" s="54"/>
      <c r="C119" s="31"/>
      <c r="D119" s="31"/>
      <c r="E119" s="31"/>
      <c r="F119" s="40"/>
      <c r="G119" s="40"/>
      <c r="H119" s="40"/>
      <c r="I119" s="40"/>
      <c r="J119" s="40"/>
    </row>
    <row r="120" spans="1:10" ht="15" customHeight="1" x14ac:dyDescent="0.3">
      <c r="A120" s="54"/>
      <c r="B120" s="54"/>
      <c r="C120" s="31"/>
      <c r="D120" s="31"/>
      <c r="E120" s="31"/>
      <c r="F120" s="40"/>
      <c r="G120" s="40"/>
      <c r="H120" s="40"/>
      <c r="I120" s="40"/>
      <c r="J120" s="40"/>
    </row>
    <row r="121" spans="1:10" ht="15" customHeight="1" x14ac:dyDescent="0.3">
      <c r="A121" s="54"/>
      <c r="B121" s="54"/>
      <c r="C121" s="31"/>
      <c r="D121" s="31"/>
      <c r="E121" s="31"/>
      <c r="F121" s="40"/>
      <c r="G121" s="40"/>
      <c r="H121" s="40"/>
      <c r="I121" s="40"/>
      <c r="J121" s="40"/>
    </row>
    <row r="122" spans="1:10" ht="15" customHeight="1" x14ac:dyDescent="0.3">
      <c r="A122" s="54"/>
      <c r="B122" s="54"/>
      <c r="C122" s="31"/>
      <c r="D122" s="31"/>
      <c r="E122" s="31"/>
      <c r="F122" s="40"/>
      <c r="G122" s="40"/>
      <c r="H122" s="40"/>
      <c r="I122" s="40"/>
      <c r="J122" s="40"/>
    </row>
    <row r="123" spans="1:10" ht="15" customHeight="1" x14ac:dyDescent="0.3">
      <c r="A123" s="54"/>
      <c r="B123" s="54"/>
      <c r="C123" s="31"/>
      <c r="D123" s="31"/>
      <c r="E123" s="31"/>
      <c r="F123" s="40"/>
      <c r="G123" s="40"/>
      <c r="H123" s="40"/>
      <c r="I123" s="40"/>
      <c r="J123" s="40"/>
    </row>
    <row r="124" spans="1:10" ht="15" customHeight="1" x14ac:dyDescent="0.3">
      <c r="A124" s="54"/>
      <c r="B124" s="54"/>
      <c r="C124" s="31"/>
      <c r="D124" s="31"/>
      <c r="E124" s="31"/>
      <c r="F124" s="40"/>
      <c r="G124" s="40"/>
      <c r="H124" s="40"/>
      <c r="I124" s="40"/>
      <c r="J124" s="40"/>
    </row>
    <row r="125" spans="1:10" ht="15" customHeight="1" x14ac:dyDescent="0.3">
      <c r="A125" s="54"/>
      <c r="B125" s="54"/>
      <c r="C125" s="31"/>
      <c r="D125" s="31"/>
      <c r="E125" s="31"/>
      <c r="F125" s="40"/>
      <c r="G125" s="40"/>
      <c r="H125" s="40"/>
      <c r="I125" s="40"/>
      <c r="J125" s="40"/>
    </row>
    <row r="126" spans="1:10" ht="15" customHeight="1" x14ac:dyDescent="0.3">
      <c r="A126" s="54"/>
      <c r="B126" s="54"/>
      <c r="C126" s="31"/>
      <c r="D126" s="31"/>
      <c r="E126" s="31"/>
      <c r="F126" s="40"/>
      <c r="G126" s="40"/>
      <c r="H126" s="40"/>
      <c r="I126" s="40"/>
      <c r="J126" s="40"/>
    </row>
    <row r="127" spans="1:10" ht="15" customHeight="1" x14ac:dyDescent="0.3">
      <c r="A127" s="54"/>
      <c r="B127" s="54"/>
      <c r="C127" s="31"/>
      <c r="D127" s="31"/>
      <c r="E127" s="31"/>
      <c r="F127" s="40"/>
      <c r="G127" s="40"/>
      <c r="H127" s="40"/>
      <c r="I127" s="40"/>
      <c r="J127" s="40"/>
    </row>
    <row r="128" spans="1:10" ht="15" customHeight="1" x14ac:dyDescent="0.3">
      <c r="A128" s="54"/>
      <c r="B128" s="54"/>
      <c r="C128" s="31"/>
      <c r="D128" s="31"/>
      <c r="E128" s="31"/>
      <c r="F128" s="40"/>
      <c r="G128" s="40"/>
      <c r="H128" s="40"/>
      <c r="I128" s="40"/>
      <c r="J128" s="40"/>
    </row>
    <row r="129" spans="1:10" ht="15" customHeight="1" x14ac:dyDescent="0.3">
      <c r="A129" s="54"/>
      <c r="B129" s="54"/>
      <c r="C129" s="31"/>
      <c r="D129" s="31"/>
      <c r="E129" s="31"/>
      <c r="F129" s="40"/>
      <c r="G129" s="40"/>
      <c r="H129" s="40"/>
      <c r="I129" s="40"/>
      <c r="J129" s="40"/>
    </row>
    <row r="130" spans="1:10" ht="15" customHeight="1" x14ac:dyDescent="0.3">
      <c r="A130" s="54"/>
      <c r="B130" s="54"/>
      <c r="C130" s="31"/>
      <c r="D130" s="31"/>
      <c r="E130" s="31"/>
      <c r="F130" s="40"/>
      <c r="G130" s="40"/>
      <c r="H130" s="40"/>
      <c r="I130" s="40"/>
      <c r="J130" s="40"/>
    </row>
    <row r="131" spans="1:10" ht="15" customHeight="1" x14ac:dyDescent="0.3">
      <c r="A131" s="54"/>
      <c r="B131" s="54"/>
      <c r="C131" s="31"/>
      <c r="D131" s="31"/>
      <c r="E131" s="31"/>
      <c r="F131" s="40"/>
      <c r="G131" s="40"/>
      <c r="H131" s="40"/>
      <c r="I131" s="40"/>
      <c r="J131" s="40"/>
    </row>
    <row r="132" spans="1:10" ht="15" customHeight="1" x14ac:dyDescent="0.3">
      <c r="A132" s="54"/>
      <c r="B132" s="54"/>
      <c r="C132" s="31"/>
      <c r="D132" s="31"/>
      <c r="E132" s="31"/>
      <c r="F132" s="40"/>
      <c r="G132" s="40"/>
      <c r="H132" s="40"/>
      <c r="I132" s="40"/>
      <c r="J132" s="40"/>
    </row>
    <row r="133" spans="1:10" ht="15" customHeight="1" x14ac:dyDescent="0.3">
      <c r="A133" s="54"/>
      <c r="B133" s="54"/>
      <c r="C133" s="31"/>
      <c r="D133" s="31"/>
      <c r="E133" s="31"/>
      <c r="F133" s="40"/>
      <c r="G133" s="40"/>
      <c r="H133" s="40"/>
      <c r="I133" s="40"/>
      <c r="J133" s="40"/>
    </row>
    <row r="134" spans="1:10" ht="15" customHeight="1" x14ac:dyDescent="0.3">
      <c r="A134" s="54"/>
      <c r="B134" s="54"/>
      <c r="C134" s="31"/>
      <c r="D134" s="31"/>
      <c r="E134" s="31"/>
      <c r="F134" s="40"/>
      <c r="G134" s="40"/>
      <c r="H134" s="40"/>
      <c r="I134" s="40"/>
      <c r="J134" s="40"/>
    </row>
    <row r="135" spans="1:10" ht="15" customHeight="1" x14ac:dyDescent="0.3">
      <c r="A135" s="54"/>
      <c r="B135" s="54"/>
      <c r="C135" s="31"/>
      <c r="D135" s="31"/>
      <c r="E135" s="31"/>
      <c r="F135" s="40"/>
      <c r="G135" s="40"/>
      <c r="H135" s="40"/>
      <c r="I135" s="40"/>
      <c r="J135" s="40"/>
    </row>
    <row r="136" spans="1:10" ht="15" customHeight="1" x14ac:dyDescent="0.3">
      <c r="A136" s="54"/>
      <c r="B136" s="54"/>
      <c r="C136" s="31"/>
      <c r="D136" s="31"/>
      <c r="E136" s="31"/>
      <c r="F136" s="40"/>
      <c r="G136" s="40"/>
      <c r="H136" s="40"/>
      <c r="I136" s="40"/>
      <c r="J136" s="40"/>
    </row>
    <row r="137" spans="1:10" ht="15" customHeight="1" x14ac:dyDescent="0.3">
      <c r="A137" s="54"/>
      <c r="B137" s="54"/>
      <c r="C137" s="31"/>
      <c r="D137" s="31"/>
      <c r="E137" s="31"/>
      <c r="F137" s="40"/>
      <c r="G137" s="40"/>
      <c r="H137" s="40"/>
      <c r="I137" s="40"/>
      <c r="J137" s="40"/>
    </row>
    <row r="138" spans="1:10" ht="15" customHeight="1" x14ac:dyDescent="0.3">
      <c r="A138" s="54"/>
      <c r="B138" s="54"/>
      <c r="C138" s="31"/>
      <c r="D138" s="31"/>
      <c r="E138" s="31"/>
      <c r="F138" s="40"/>
      <c r="G138" s="40"/>
      <c r="H138" s="40"/>
      <c r="I138" s="40"/>
      <c r="J138" s="40"/>
    </row>
    <row r="139" spans="1:10" ht="15" customHeight="1" x14ac:dyDescent="0.3">
      <c r="A139" s="54"/>
      <c r="B139" s="54"/>
      <c r="C139" s="31"/>
      <c r="D139" s="31"/>
      <c r="E139" s="31"/>
      <c r="F139" s="40"/>
      <c r="G139" s="40"/>
      <c r="H139" s="40"/>
      <c r="I139" s="40"/>
      <c r="J139" s="40"/>
    </row>
    <row r="140" spans="1:10" ht="15" customHeight="1" x14ac:dyDescent="0.3">
      <c r="A140" s="54"/>
      <c r="B140" s="54"/>
      <c r="C140" s="31"/>
      <c r="D140" s="31"/>
      <c r="E140" s="31"/>
      <c r="F140" s="40"/>
      <c r="G140" s="40"/>
      <c r="H140" s="40"/>
      <c r="I140" s="40"/>
      <c r="J140" s="40"/>
    </row>
    <row r="141" spans="1:10" ht="15" customHeight="1" x14ac:dyDescent="0.3">
      <c r="A141" s="54"/>
      <c r="B141" s="54"/>
      <c r="C141" s="31"/>
      <c r="D141" s="31"/>
      <c r="E141" s="31"/>
      <c r="F141" s="40"/>
      <c r="G141" s="40"/>
      <c r="H141" s="40"/>
      <c r="I141" s="40"/>
      <c r="J141" s="40"/>
    </row>
    <row r="142" spans="1:10" ht="15" customHeight="1" x14ac:dyDescent="0.3">
      <c r="A142" s="54"/>
      <c r="B142" s="54"/>
      <c r="C142" s="31"/>
      <c r="D142" s="31"/>
      <c r="E142" s="31"/>
      <c r="F142" s="40"/>
      <c r="G142" s="40"/>
      <c r="H142" s="40"/>
      <c r="I142" s="40"/>
      <c r="J142" s="40"/>
    </row>
    <row r="143" spans="1:10" ht="15" customHeight="1" x14ac:dyDescent="0.3">
      <c r="A143" s="54"/>
      <c r="B143" s="54"/>
      <c r="C143" s="31"/>
      <c r="D143" s="31"/>
      <c r="E143" s="31"/>
      <c r="F143" s="40"/>
      <c r="G143" s="40"/>
      <c r="H143" s="40"/>
      <c r="I143" s="40"/>
      <c r="J143" s="40"/>
    </row>
    <row r="144" spans="1:10" ht="15" customHeight="1" x14ac:dyDescent="0.3">
      <c r="A144" s="54"/>
      <c r="B144" s="54"/>
      <c r="C144" s="31"/>
      <c r="D144" s="31"/>
      <c r="E144" s="31"/>
      <c r="F144" s="40"/>
      <c r="G144" s="40"/>
      <c r="H144" s="40"/>
      <c r="I144" s="40"/>
      <c r="J144" s="40"/>
    </row>
    <row r="145" spans="1:10" ht="15" customHeight="1" x14ac:dyDescent="0.3">
      <c r="A145" s="54"/>
      <c r="B145" s="54"/>
      <c r="C145" s="31"/>
      <c r="D145" s="31"/>
      <c r="E145" s="31"/>
      <c r="F145" s="40"/>
      <c r="G145" s="40"/>
      <c r="H145" s="40"/>
      <c r="I145" s="40"/>
      <c r="J145" s="40"/>
    </row>
    <row r="146" spans="1:10" ht="15" customHeight="1" x14ac:dyDescent="0.3">
      <c r="A146" s="54"/>
      <c r="B146" s="54"/>
      <c r="C146" s="31"/>
      <c r="D146" s="31"/>
      <c r="E146" s="31"/>
      <c r="F146" s="40"/>
      <c r="G146" s="40"/>
      <c r="H146" s="40"/>
      <c r="I146" s="40"/>
      <c r="J146" s="40"/>
    </row>
    <row r="147" spans="1:10" ht="15" customHeight="1" x14ac:dyDescent="0.3">
      <c r="A147" s="54"/>
      <c r="B147" s="54"/>
      <c r="C147" s="31"/>
      <c r="D147" s="31"/>
      <c r="E147" s="31"/>
      <c r="F147" s="40"/>
      <c r="G147" s="40"/>
      <c r="H147" s="40"/>
      <c r="I147" s="40"/>
      <c r="J147" s="40"/>
    </row>
    <row r="148" spans="1:10" ht="15" customHeight="1" x14ac:dyDescent="0.3">
      <c r="A148" s="54"/>
      <c r="B148" s="54"/>
      <c r="C148" s="31"/>
      <c r="D148" s="31"/>
      <c r="E148" s="31"/>
      <c r="F148" s="40"/>
      <c r="G148" s="40"/>
      <c r="H148" s="40"/>
      <c r="I148" s="40"/>
      <c r="J148" s="40"/>
    </row>
    <row r="149" spans="1:10" ht="15" customHeight="1" x14ac:dyDescent="0.3">
      <c r="A149" s="54"/>
      <c r="B149" s="54"/>
      <c r="C149" s="31"/>
      <c r="D149" s="31"/>
      <c r="E149" s="31"/>
      <c r="F149" s="40"/>
      <c r="G149" s="40"/>
      <c r="H149" s="40"/>
      <c r="I149" s="40"/>
      <c r="J149" s="40"/>
    </row>
    <row r="150" spans="1:10" ht="15" customHeight="1" x14ac:dyDescent="0.3">
      <c r="A150" s="54"/>
      <c r="B150" s="54"/>
      <c r="C150" s="31"/>
      <c r="D150" s="31"/>
      <c r="E150" s="31"/>
      <c r="F150" s="40"/>
      <c r="G150" s="40"/>
      <c r="H150" s="40"/>
      <c r="I150" s="40"/>
      <c r="J150" s="40"/>
    </row>
    <row r="151" spans="1:10" ht="15" customHeight="1" x14ac:dyDescent="0.3">
      <c r="A151" s="54"/>
      <c r="B151" s="54"/>
      <c r="C151" s="31"/>
      <c r="D151" s="31"/>
      <c r="E151" s="31"/>
      <c r="F151" s="40"/>
      <c r="G151" s="40"/>
      <c r="H151" s="40"/>
      <c r="I151" s="40"/>
      <c r="J151" s="40"/>
    </row>
    <row r="152" spans="1:10" ht="15" customHeight="1" x14ac:dyDescent="0.3">
      <c r="A152" s="54"/>
      <c r="B152" s="54"/>
      <c r="C152" s="31"/>
      <c r="D152" s="31"/>
      <c r="E152" s="31"/>
      <c r="F152" s="40"/>
      <c r="G152" s="40"/>
      <c r="H152" s="40"/>
      <c r="I152" s="40"/>
      <c r="J152" s="40"/>
    </row>
    <row r="153" spans="1:10" ht="15" customHeight="1" x14ac:dyDescent="0.3">
      <c r="A153" s="54"/>
      <c r="B153" s="54"/>
      <c r="C153" s="31"/>
      <c r="D153" s="31"/>
      <c r="E153" s="31"/>
      <c r="F153" s="40"/>
      <c r="G153" s="40"/>
      <c r="H153" s="40"/>
      <c r="I153" s="40"/>
      <c r="J153" s="40"/>
    </row>
    <row r="154" spans="1:10" ht="15" customHeight="1" x14ac:dyDescent="0.3">
      <c r="A154" s="54"/>
      <c r="B154" s="54"/>
      <c r="C154" s="31"/>
      <c r="D154" s="31"/>
      <c r="E154" s="31"/>
      <c r="F154" s="40"/>
      <c r="G154" s="40"/>
      <c r="H154" s="40"/>
      <c r="I154" s="40"/>
      <c r="J154" s="40"/>
    </row>
    <row r="155" spans="1:10" ht="15" customHeight="1" x14ac:dyDescent="0.3">
      <c r="A155" s="54"/>
      <c r="B155" s="54"/>
      <c r="C155" s="31"/>
      <c r="D155" s="31"/>
      <c r="E155" s="31"/>
      <c r="F155" s="40"/>
      <c r="G155" s="40"/>
      <c r="H155" s="40"/>
      <c r="I155" s="40"/>
      <c r="J155" s="40"/>
    </row>
    <row r="156" spans="1:10" ht="15" customHeight="1" x14ac:dyDescent="0.3">
      <c r="A156" s="54"/>
      <c r="B156" s="54"/>
      <c r="C156" s="31"/>
      <c r="D156" s="31"/>
      <c r="E156" s="31"/>
      <c r="F156" s="40"/>
      <c r="G156" s="40"/>
      <c r="H156" s="40"/>
      <c r="I156" s="40"/>
      <c r="J156" s="40"/>
    </row>
    <row r="157" spans="1:10" ht="15" customHeight="1" x14ac:dyDescent="0.3">
      <c r="A157" s="54"/>
      <c r="B157" s="54"/>
      <c r="C157" s="31"/>
      <c r="D157" s="31"/>
      <c r="E157" s="31"/>
      <c r="F157" s="40"/>
      <c r="G157" s="40"/>
      <c r="H157" s="40"/>
      <c r="I157" s="40"/>
      <c r="J157" s="40"/>
    </row>
    <row r="158" spans="1:10" ht="15" customHeight="1" x14ac:dyDescent="0.3">
      <c r="A158" s="54"/>
      <c r="B158" s="54"/>
      <c r="C158" s="31"/>
      <c r="D158" s="31"/>
      <c r="E158" s="31"/>
      <c r="F158" s="40"/>
      <c r="G158" s="40"/>
      <c r="H158" s="40"/>
      <c r="I158" s="40"/>
      <c r="J158" s="40"/>
    </row>
    <row r="159" spans="1:10" ht="15" customHeight="1" x14ac:dyDescent="0.3">
      <c r="A159" s="54"/>
      <c r="B159" s="54"/>
      <c r="C159" s="31"/>
      <c r="D159" s="31"/>
      <c r="E159" s="31"/>
      <c r="F159" s="40"/>
      <c r="G159" s="40"/>
      <c r="H159" s="40"/>
      <c r="I159" s="40"/>
      <c r="J159" s="40"/>
    </row>
    <row r="160" spans="1:10" ht="15" customHeight="1" x14ac:dyDescent="0.3">
      <c r="A160" s="54"/>
      <c r="B160" s="54"/>
      <c r="C160" s="31"/>
      <c r="D160" s="31"/>
      <c r="E160" s="31"/>
      <c r="F160" s="40"/>
      <c r="G160" s="40"/>
      <c r="H160" s="40"/>
      <c r="I160" s="40"/>
      <c r="J160" s="40"/>
    </row>
    <row r="161" spans="1:10" ht="15" customHeight="1" x14ac:dyDescent="0.3">
      <c r="A161" s="54"/>
      <c r="B161" s="54"/>
      <c r="C161" s="31"/>
      <c r="D161" s="31"/>
      <c r="E161" s="31"/>
      <c r="F161" s="40"/>
      <c r="G161" s="40"/>
      <c r="H161" s="40"/>
      <c r="I161" s="40"/>
      <c r="J161" s="40"/>
    </row>
    <row r="162" spans="1:10" ht="15" customHeight="1" x14ac:dyDescent="0.3">
      <c r="A162" s="54"/>
      <c r="B162" s="54"/>
      <c r="C162" s="31"/>
      <c r="D162" s="31"/>
      <c r="E162" s="31"/>
      <c r="F162" s="40"/>
      <c r="G162" s="40"/>
      <c r="H162" s="40"/>
      <c r="I162" s="40"/>
      <c r="J162" s="40"/>
    </row>
    <row r="163" spans="1:10" ht="15" customHeight="1" x14ac:dyDescent="0.3">
      <c r="A163" s="54"/>
      <c r="B163" s="54"/>
      <c r="C163" s="31"/>
      <c r="D163" s="31"/>
      <c r="E163" s="31"/>
      <c r="F163" s="40"/>
      <c r="G163" s="40"/>
      <c r="H163" s="40"/>
      <c r="I163" s="40"/>
      <c r="J163" s="40"/>
    </row>
    <row r="164" spans="1:10" ht="15" customHeight="1" x14ac:dyDescent="0.3">
      <c r="A164" s="54"/>
      <c r="B164" s="54"/>
      <c r="C164" s="31"/>
      <c r="D164" s="31"/>
      <c r="E164" s="31"/>
      <c r="F164" s="40"/>
      <c r="G164" s="40"/>
      <c r="H164" s="40"/>
      <c r="I164" s="40"/>
      <c r="J164" s="40"/>
    </row>
    <row r="165" spans="1:10" ht="15" customHeight="1" x14ac:dyDescent="0.3">
      <c r="A165" s="54"/>
      <c r="B165" s="54"/>
      <c r="C165" s="31"/>
      <c r="D165" s="31"/>
      <c r="E165" s="31"/>
      <c r="F165" s="40"/>
      <c r="G165" s="40"/>
      <c r="H165" s="40"/>
      <c r="I165" s="40"/>
      <c r="J165" s="40"/>
    </row>
    <row r="166" spans="1:10" ht="15" customHeight="1" x14ac:dyDescent="0.3">
      <c r="A166" s="54"/>
      <c r="B166" s="54"/>
      <c r="C166" s="31"/>
      <c r="D166" s="31"/>
      <c r="E166" s="31"/>
      <c r="F166" s="40"/>
      <c r="G166" s="40"/>
      <c r="H166" s="40"/>
      <c r="I166" s="40"/>
      <c r="J166" s="40"/>
    </row>
    <row r="167" spans="1:10" ht="15" customHeight="1" x14ac:dyDescent="0.3">
      <c r="A167" s="54"/>
      <c r="B167" s="54"/>
      <c r="C167" s="31"/>
      <c r="D167" s="31"/>
      <c r="E167" s="31"/>
      <c r="F167" s="40"/>
      <c r="G167" s="40"/>
      <c r="H167" s="40"/>
      <c r="I167" s="40"/>
      <c r="J167" s="40"/>
    </row>
    <row r="168" spans="1:10" ht="15" customHeight="1" x14ac:dyDescent="0.3">
      <c r="A168" s="54"/>
      <c r="B168" s="54"/>
      <c r="C168" s="31"/>
      <c r="D168" s="31"/>
      <c r="E168" s="31"/>
      <c r="F168" s="40"/>
      <c r="G168" s="40"/>
      <c r="H168" s="40"/>
      <c r="I168" s="40"/>
      <c r="J168" s="40"/>
    </row>
    <row r="169" spans="1:10" ht="15" customHeight="1" x14ac:dyDescent="0.3">
      <c r="A169" s="54"/>
      <c r="B169" s="54"/>
      <c r="C169" s="31"/>
      <c r="D169" s="31"/>
      <c r="E169" s="31"/>
      <c r="F169" s="40"/>
      <c r="G169" s="40"/>
      <c r="H169" s="40"/>
      <c r="I169" s="40"/>
      <c r="J169" s="40"/>
    </row>
    <row r="170" spans="1:10" ht="15" customHeight="1" x14ac:dyDescent="0.3">
      <c r="A170" s="54"/>
      <c r="B170" s="54"/>
      <c r="C170" s="31"/>
      <c r="D170" s="31"/>
      <c r="E170" s="31"/>
      <c r="F170" s="40"/>
      <c r="G170" s="40"/>
      <c r="H170" s="40"/>
      <c r="I170" s="40"/>
      <c r="J170" s="40"/>
    </row>
    <row r="171" spans="1:10" ht="15" customHeight="1" x14ac:dyDescent="0.3">
      <c r="A171" s="54"/>
      <c r="B171" s="54"/>
      <c r="C171" s="31"/>
      <c r="D171" s="31"/>
      <c r="E171" s="31"/>
      <c r="F171" s="40"/>
      <c r="G171" s="40"/>
      <c r="H171" s="40"/>
      <c r="I171" s="40"/>
      <c r="J171" s="40"/>
    </row>
    <row r="172" spans="1:10" ht="15" customHeight="1" x14ac:dyDescent="0.3">
      <c r="A172" s="54"/>
      <c r="B172" s="54"/>
      <c r="C172" s="31"/>
      <c r="D172" s="31"/>
      <c r="E172" s="31"/>
      <c r="F172" s="40"/>
      <c r="G172" s="40"/>
      <c r="H172" s="40"/>
      <c r="I172" s="40"/>
      <c r="J172" s="40"/>
    </row>
    <row r="173" spans="1:10" ht="15" customHeight="1" x14ac:dyDescent="0.3">
      <c r="A173" s="54"/>
      <c r="B173" s="54"/>
      <c r="C173" s="31"/>
      <c r="D173" s="31"/>
      <c r="E173" s="31"/>
      <c r="F173" s="40"/>
      <c r="G173" s="40"/>
      <c r="H173" s="40"/>
      <c r="I173" s="40"/>
      <c r="J173" s="40"/>
    </row>
    <row r="174" spans="1:10" ht="15" customHeight="1" x14ac:dyDescent="0.3">
      <c r="A174" s="54"/>
      <c r="B174" s="54"/>
      <c r="C174" s="31"/>
      <c r="D174" s="31"/>
      <c r="E174" s="31"/>
      <c r="F174" s="40"/>
      <c r="G174" s="40"/>
      <c r="H174" s="40"/>
      <c r="I174" s="40"/>
      <c r="J174" s="40"/>
    </row>
    <row r="175" spans="1:10" ht="15" customHeight="1" x14ac:dyDescent="0.3">
      <c r="A175" s="54"/>
      <c r="B175" s="54"/>
      <c r="C175" s="31"/>
      <c r="D175" s="31"/>
      <c r="E175" s="31"/>
      <c r="F175" s="40"/>
      <c r="G175" s="40"/>
      <c r="H175" s="40"/>
      <c r="I175" s="40"/>
      <c r="J175" s="40"/>
    </row>
    <row r="176" spans="1:10" ht="15" customHeight="1" x14ac:dyDescent="0.3">
      <c r="A176" s="54"/>
      <c r="B176" s="54"/>
      <c r="C176" s="31"/>
      <c r="D176" s="31"/>
      <c r="E176" s="31"/>
      <c r="F176" s="40"/>
      <c r="G176" s="40"/>
      <c r="H176" s="40"/>
      <c r="I176" s="40"/>
      <c r="J176" s="40"/>
    </row>
    <row r="177" spans="1:10" ht="15" customHeight="1" x14ac:dyDescent="0.3">
      <c r="A177" s="54"/>
      <c r="B177" s="54"/>
      <c r="C177" s="31"/>
      <c r="D177" s="31"/>
      <c r="E177" s="31"/>
      <c r="F177" s="40"/>
      <c r="G177" s="40"/>
      <c r="H177" s="40"/>
      <c r="I177" s="40"/>
      <c r="J177" s="40"/>
    </row>
    <row r="178" spans="1:10" ht="15" customHeight="1" x14ac:dyDescent="0.3">
      <c r="A178" s="54"/>
      <c r="B178" s="54"/>
      <c r="C178" s="31"/>
      <c r="D178" s="31"/>
      <c r="E178" s="31"/>
      <c r="F178" s="40"/>
      <c r="G178" s="40"/>
      <c r="H178" s="40"/>
      <c r="I178" s="40"/>
      <c r="J178" s="40"/>
    </row>
    <row r="179" spans="1:10" ht="15" customHeight="1" x14ac:dyDescent="0.3">
      <c r="A179" s="54"/>
      <c r="B179" s="54"/>
      <c r="C179" s="31"/>
      <c r="D179" s="31"/>
      <c r="E179" s="31"/>
      <c r="F179" s="40"/>
      <c r="G179" s="40"/>
      <c r="H179" s="40"/>
      <c r="I179" s="40"/>
      <c r="J179" s="40"/>
    </row>
    <row r="180" spans="1:10" ht="15" customHeight="1" x14ac:dyDescent="0.3">
      <c r="A180" s="54"/>
      <c r="B180" s="54"/>
      <c r="C180" s="31"/>
      <c r="D180" s="31"/>
      <c r="E180" s="31"/>
      <c r="F180" s="40"/>
      <c r="G180" s="40"/>
      <c r="H180" s="40"/>
      <c r="I180" s="40"/>
      <c r="J180" s="40"/>
    </row>
    <row r="181" spans="1:10" ht="15" customHeight="1" x14ac:dyDescent="0.3">
      <c r="A181" s="54"/>
      <c r="B181" s="54"/>
      <c r="C181" s="31"/>
      <c r="D181" s="31"/>
      <c r="E181" s="31"/>
      <c r="F181" s="40"/>
      <c r="G181" s="40"/>
      <c r="H181" s="40"/>
      <c r="I181" s="40"/>
      <c r="J181" s="40"/>
    </row>
    <row r="182" spans="1:10" ht="15" customHeight="1" x14ac:dyDescent="0.3">
      <c r="A182" s="54"/>
      <c r="B182" s="54"/>
      <c r="C182" s="31"/>
      <c r="D182" s="31"/>
      <c r="E182" s="31"/>
      <c r="F182" s="40"/>
      <c r="G182" s="40"/>
      <c r="H182" s="40"/>
      <c r="I182" s="40"/>
      <c r="J182" s="40"/>
    </row>
    <row r="183" spans="1:10" ht="15" customHeight="1" x14ac:dyDescent="0.3">
      <c r="A183" s="54"/>
      <c r="B183" s="54"/>
      <c r="C183" s="31"/>
      <c r="D183" s="31"/>
      <c r="E183" s="31"/>
      <c r="F183" s="40"/>
      <c r="G183" s="40"/>
      <c r="H183" s="40"/>
      <c r="I183" s="40"/>
      <c r="J183" s="40"/>
    </row>
    <row r="184" spans="1:10" ht="15" customHeight="1" x14ac:dyDescent="0.3">
      <c r="A184" s="54"/>
      <c r="B184" s="54"/>
      <c r="C184" s="31"/>
      <c r="D184" s="31"/>
      <c r="E184" s="31"/>
      <c r="F184" s="40"/>
      <c r="G184" s="40"/>
      <c r="H184" s="40"/>
      <c r="I184" s="40"/>
      <c r="J184" s="40"/>
    </row>
    <row r="185" spans="1:10" ht="15" customHeight="1" x14ac:dyDescent="0.3">
      <c r="A185" s="54"/>
      <c r="B185" s="54"/>
      <c r="C185" s="31"/>
      <c r="D185" s="31"/>
      <c r="E185" s="31"/>
      <c r="F185" s="40"/>
      <c r="G185" s="40"/>
      <c r="H185" s="40"/>
      <c r="I185" s="40"/>
      <c r="J185" s="40"/>
    </row>
    <row r="186" spans="1:10" ht="15" customHeight="1" x14ac:dyDescent="0.3">
      <c r="A186" s="54"/>
      <c r="B186" s="54"/>
      <c r="C186" s="31"/>
      <c r="D186" s="31"/>
      <c r="E186" s="31"/>
      <c r="F186" s="40"/>
      <c r="G186" s="40"/>
      <c r="H186" s="40"/>
      <c r="I186" s="40"/>
      <c r="J186" s="40"/>
    </row>
    <row r="187" spans="1:10" ht="15" customHeight="1" x14ac:dyDescent="0.3">
      <c r="A187" s="54"/>
      <c r="B187" s="54"/>
      <c r="C187" s="31"/>
      <c r="D187" s="31"/>
      <c r="E187" s="31"/>
      <c r="F187" s="40"/>
      <c r="G187" s="40"/>
      <c r="H187" s="40"/>
      <c r="I187" s="40"/>
      <c r="J187" s="40"/>
    </row>
    <row r="188" spans="1:10" ht="15" customHeight="1" x14ac:dyDescent="0.3">
      <c r="A188" s="54"/>
      <c r="B188" s="54"/>
      <c r="C188" s="31"/>
      <c r="D188" s="31"/>
      <c r="E188" s="31"/>
      <c r="F188" s="40"/>
      <c r="G188" s="40"/>
      <c r="H188" s="40"/>
      <c r="I188" s="40"/>
      <c r="J188" s="40"/>
    </row>
    <row r="189" spans="1:10" ht="15" customHeight="1" x14ac:dyDescent="0.3">
      <c r="A189" s="54"/>
      <c r="B189" s="54"/>
      <c r="C189" s="31"/>
      <c r="D189" s="31"/>
      <c r="E189" s="31"/>
      <c r="F189" s="40"/>
      <c r="G189" s="40"/>
      <c r="H189" s="40"/>
      <c r="I189" s="40"/>
      <c r="J189" s="40"/>
    </row>
    <row r="190" spans="1:10" ht="15" customHeight="1" x14ac:dyDescent="0.3">
      <c r="A190" s="54"/>
      <c r="B190" s="54"/>
      <c r="C190" s="31"/>
      <c r="D190" s="31"/>
      <c r="E190" s="31"/>
      <c r="F190" s="40"/>
      <c r="G190" s="40"/>
      <c r="H190" s="40"/>
      <c r="I190" s="40"/>
      <c r="J190" s="40"/>
    </row>
    <row r="191" spans="1:10" ht="15" customHeight="1" x14ac:dyDescent="0.3">
      <c r="A191" s="54"/>
      <c r="B191" s="54"/>
      <c r="C191" s="31"/>
      <c r="D191" s="31"/>
      <c r="E191" s="31"/>
      <c r="F191" s="40"/>
      <c r="G191" s="40"/>
      <c r="H191" s="40"/>
      <c r="I191" s="40"/>
      <c r="J191" s="40"/>
    </row>
    <row r="192" spans="1:10" ht="15" customHeight="1" x14ac:dyDescent="0.3">
      <c r="A192" s="54"/>
      <c r="B192" s="54"/>
      <c r="C192" s="31"/>
      <c r="D192" s="31"/>
      <c r="E192" s="31"/>
      <c r="F192" s="40"/>
      <c r="G192" s="40"/>
      <c r="H192" s="40"/>
      <c r="I192" s="40"/>
      <c r="J192" s="40"/>
    </row>
    <row r="193" spans="1:10" ht="15" customHeight="1" x14ac:dyDescent="0.3">
      <c r="A193" s="54"/>
      <c r="B193" s="54"/>
      <c r="C193" s="31"/>
      <c r="D193" s="31"/>
      <c r="E193" s="31"/>
      <c r="F193" s="40"/>
      <c r="G193" s="40"/>
      <c r="H193" s="40"/>
      <c r="I193" s="40"/>
      <c r="J193" s="40"/>
    </row>
    <row r="194" spans="1:10" ht="15" customHeight="1" x14ac:dyDescent="0.3">
      <c r="A194" s="54"/>
      <c r="B194" s="54"/>
      <c r="C194" s="31"/>
      <c r="D194" s="31"/>
      <c r="E194" s="31"/>
      <c r="F194" s="40"/>
      <c r="G194" s="40"/>
      <c r="H194" s="40"/>
      <c r="I194" s="40"/>
      <c r="J194" s="40"/>
    </row>
    <row r="195" spans="1:10" ht="15" customHeight="1" x14ac:dyDescent="0.3">
      <c r="A195" s="54"/>
      <c r="B195" s="54"/>
      <c r="C195" s="31"/>
      <c r="D195" s="31"/>
      <c r="E195" s="31"/>
      <c r="F195" s="40"/>
      <c r="G195" s="40"/>
      <c r="H195" s="40"/>
      <c r="I195" s="40"/>
      <c r="J195" s="40"/>
    </row>
    <row r="196" spans="1:10" ht="15" customHeight="1" x14ac:dyDescent="0.3">
      <c r="A196" s="54"/>
      <c r="B196" s="54"/>
      <c r="C196" s="31"/>
      <c r="D196" s="31"/>
      <c r="E196" s="31"/>
      <c r="F196" s="40"/>
      <c r="G196" s="40"/>
      <c r="H196" s="40"/>
      <c r="I196" s="40"/>
      <c r="J196" s="40"/>
    </row>
    <row r="197" spans="1:10" ht="15" customHeight="1" x14ac:dyDescent="0.3">
      <c r="A197" s="54"/>
      <c r="B197" s="54"/>
      <c r="C197" s="31"/>
      <c r="D197" s="31"/>
      <c r="E197" s="31"/>
      <c r="F197" s="40"/>
      <c r="G197" s="40"/>
      <c r="H197" s="40"/>
      <c r="I197" s="40"/>
      <c r="J197" s="40"/>
    </row>
    <row r="198" spans="1:10" ht="15" customHeight="1" x14ac:dyDescent="0.3">
      <c r="A198" s="54"/>
      <c r="B198" s="54"/>
      <c r="C198" s="31"/>
      <c r="D198" s="31"/>
      <c r="E198" s="31"/>
      <c r="F198" s="40"/>
      <c r="G198" s="40"/>
      <c r="H198" s="40"/>
      <c r="I198" s="40"/>
      <c r="J198" s="40"/>
    </row>
    <row r="199" spans="1:10" ht="15" customHeight="1" x14ac:dyDescent="0.3">
      <c r="A199" s="54"/>
      <c r="B199" s="54"/>
      <c r="C199" s="31"/>
      <c r="D199" s="31"/>
      <c r="E199" s="31"/>
      <c r="F199" s="40"/>
      <c r="G199" s="40"/>
      <c r="H199" s="40"/>
      <c r="I199" s="40"/>
      <c r="J199" s="40"/>
    </row>
    <row r="200" spans="1:10" ht="15" customHeight="1" x14ac:dyDescent="0.3">
      <c r="A200" s="54"/>
      <c r="B200" s="54"/>
      <c r="C200" s="31"/>
      <c r="D200" s="31"/>
      <c r="E200" s="31"/>
      <c r="F200" s="40"/>
      <c r="G200" s="40"/>
      <c r="H200" s="40"/>
      <c r="I200" s="40"/>
      <c r="J200" s="40"/>
    </row>
    <row r="201" spans="1:10" ht="15" customHeight="1" x14ac:dyDescent="0.3">
      <c r="A201" s="54"/>
      <c r="B201" s="54"/>
      <c r="C201" s="31"/>
      <c r="D201" s="31"/>
      <c r="E201" s="31"/>
      <c r="F201" s="40"/>
      <c r="G201" s="40"/>
      <c r="H201" s="40"/>
      <c r="I201" s="40"/>
      <c r="J201" s="40"/>
    </row>
    <row r="202" spans="1:10" ht="15" customHeight="1" x14ac:dyDescent="0.3">
      <c r="A202" s="54"/>
      <c r="B202" s="54"/>
      <c r="C202" s="31"/>
      <c r="D202" s="31"/>
      <c r="E202" s="31"/>
      <c r="F202" s="40"/>
      <c r="G202" s="40"/>
      <c r="H202" s="40"/>
      <c r="I202" s="40"/>
      <c r="J202" s="40"/>
    </row>
    <row r="203" spans="1:10" ht="15" customHeight="1" x14ac:dyDescent="0.3">
      <c r="A203" s="54"/>
      <c r="B203" s="54"/>
      <c r="C203" s="31"/>
      <c r="D203" s="31"/>
      <c r="E203" s="31"/>
      <c r="F203" s="40"/>
      <c r="G203" s="40"/>
      <c r="H203" s="40"/>
      <c r="I203" s="40"/>
      <c r="J203" s="40"/>
    </row>
    <row r="204" spans="1:10" ht="15" customHeight="1" x14ac:dyDescent="0.3">
      <c r="A204" s="54"/>
      <c r="B204" s="54"/>
      <c r="C204" s="31"/>
      <c r="D204" s="31"/>
      <c r="E204" s="31"/>
      <c r="F204" s="40"/>
      <c r="G204" s="40"/>
      <c r="H204" s="40"/>
      <c r="I204" s="40"/>
      <c r="J204" s="40"/>
    </row>
    <row r="205" spans="1:10" ht="15" customHeight="1" x14ac:dyDescent="0.3">
      <c r="A205" s="54"/>
      <c r="B205" s="54"/>
      <c r="C205" s="31"/>
      <c r="D205" s="31"/>
      <c r="E205" s="31"/>
      <c r="F205" s="40"/>
      <c r="G205" s="40"/>
      <c r="H205" s="40"/>
      <c r="I205" s="40"/>
      <c r="J205" s="40"/>
    </row>
    <row r="206" spans="1:10" ht="15" customHeight="1" x14ac:dyDescent="0.3">
      <c r="A206" s="54"/>
      <c r="B206" s="54"/>
      <c r="C206" s="31"/>
      <c r="D206" s="31"/>
      <c r="E206" s="31"/>
      <c r="F206" s="40"/>
      <c r="G206" s="40"/>
      <c r="H206" s="40"/>
      <c r="I206" s="40"/>
      <c r="J206" s="40"/>
    </row>
    <row r="207" spans="1:10" ht="15" customHeight="1" x14ac:dyDescent="0.3">
      <c r="A207" s="54"/>
      <c r="B207" s="54"/>
      <c r="C207" s="31"/>
      <c r="D207" s="31"/>
      <c r="E207" s="31"/>
      <c r="F207" s="40"/>
      <c r="G207" s="40"/>
      <c r="H207" s="40"/>
      <c r="I207" s="40"/>
      <c r="J207" s="40"/>
    </row>
    <row r="208" spans="1:10" ht="15" customHeight="1" x14ac:dyDescent="0.3">
      <c r="A208" s="54"/>
      <c r="B208" s="54"/>
      <c r="C208" s="31"/>
      <c r="D208" s="31"/>
      <c r="E208" s="31"/>
      <c r="F208" s="40"/>
      <c r="G208" s="40"/>
      <c r="H208" s="40"/>
      <c r="I208" s="40"/>
      <c r="J208" s="40"/>
    </row>
    <row r="209" spans="1:10" ht="15" customHeight="1" x14ac:dyDescent="0.3">
      <c r="A209" s="54"/>
      <c r="B209" s="54"/>
      <c r="C209" s="31"/>
      <c r="D209" s="31"/>
      <c r="E209" s="31"/>
      <c r="F209" s="40"/>
      <c r="G209" s="40"/>
      <c r="H209" s="40"/>
      <c r="I209" s="40"/>
      <c r="J209" s="40"/>
    </row>
    <row r="210" spans="1:10" ht="15" customHeight="1" x14ac:dyDescent="0.3">
      <c r="A210" s="54"/>
      <c r="B210" s="54"/>
      <c r="C210" s="31"/>
      <c r="D210" s="31"/>
      <c r="E210" s="31"/>
      <c r="F210" s="40"/>
      <c r="G210" s="40"/>
      <c r="H210" s="40"/>
      <c r="I210" s="40"/>
      <c r="J210" s="40"/>
    </row>
    <row r="211" spans="1:10" ht="15" customHeight="1" x14ac:dyDescent="0.3">
      <c r="A211" s="54"/>
      <c r="B211" s="54"/>
      <c r="C211" s="31"/>
      <c r="D211" s="31"/>
      <c r="E211" s="31"/>
      <c r="F211" s="40"/>
      <c r="G211" s="40"/>
      <c r="H211" s="40"/>
      <c r="I211" s="40"/>
      <c r="J211" s="40"/>
    </row>
    <row r="212" spans="1:10" ht="15" customHeight="1" x14ac:dyDescent="0.3">
      <c r="A212" s="54"/>
      <c r="B212" s="54"/>
      <c r="C212" s="31"/>
      <c r="D212" s="31"/>
      <c r="E212" s="31"/>
      <c r="F212" s="40"/>
      <c r="G212" s="40"/>
      <c r="H212" s="40"/>
      <c r="I212" s="40"/>
      <c r="J212" s="40"/>
    </row>
    <row r="213" spans="1:10" ht="15" customHeight="1" x14ac:dyDescent="0.3">
      <c r="A213" s="54"/>
      <c r="B213" s="54"/>
      <c r="C213" s="31"/>
      <c r="D213" s="31"/>
      <c r="E213" s="31"/>
      <c r="F213" s="40"/>
      <c r="G213" s="40"/>
      <c r="H213" s="40"/>
      <c r="I213" s="40"/>
      <c r="J213" s="40"/>
    </row>
    <row r="214" spans="1:10" ht="15" customHeight="1" x14ac:dyDescent="0.3">
      <c r="A214" s="54"/>
      <c r="B214" s="54"/>
      <c r="C214" s="31"/>
      <c r="D214" s="31"/>
      <c r="E214" s="31"/>
      <c r="F214" s="40"/>
      <c r="G214" s="40"/>
      <c r="H214" s="40"/>
      <c r="I214" s="40"/>
      <c r="J214" s="40"/>
    </row>
    <row r="215" spans="1:10" ht="15" customHeight="1" x14ac:dyDescent="0.3">
      <c r="A215" s="54"/>
      <c r="B215" s="54"/>
      <c r="C215" s="31"/>
      <c r="D215" s="31"/>
      <c r="E215" s="31"/>
      <c r="F215" s="40"/>
      <c r="G215" s="40"/>
      <c r="H215" s="40"/>
      <c r="I215" s="40"/>
      <c r="J215" s="40"/>
    </row>
    <row r="216" spans="1:10" ht="15" customHeight="1" x14ac:dyDescent="0.3">
      <c r="A216" s="54"/>
      <c r="B216" s="54"/>
      <c r="C216" s="31"/>
      <c r="D216" s="31"/>
      <c r="E216" s="31"/>
      <c r="F216" s="40"/>
      <c r="G216" s="40"/>
      <c r="H216" s="40"/>
      <c r="I216" s="40"/>
      <c r="J216" s="40"/>
    </row>
    <row r="217" spans="1:10" ht="15" customHeight="1" x14ac:dyDescent="0.3">
      <c r="A217" s="54"/>
      <c r="B217" s="54"/>
      <c r="C217" s="31"/>
      <c r="D217" s="31"/>
      <c r="E217" s="31"/>
      <c r="F217" s="40"/>
      <c r="G217" s="40"/>
      <c r="H217" s="40"/>
      <c r="I217" s="40"/>
      <c r="J217" s="40"/>
    </row>
    <row r="218" spans="1:10" ht="15" customHeight="1" x14ac:dyDescent="0.3">
      <c r="A218" s="54"/>
      <c r="B218" s="54"/>
      <c r="C218" s="31"/>
      <c r="D218" s="31"/>
      <c r="E218" s="31"/>
      <c r="F218" s="40"/>
      <c r="G218" s="40"/>
      <c r="H218" s="40"/>
      <c r="I218" s="40"/>
      <c r="J218" s="40"/>
    </row>
    <row r="219" spans="1:10" ht="15" customHeight="1" x14ac:dyDescent="0.3">
      <c r="A219" s="54"/>
      <c r="B219" s="54"/>
      <c r="C219" s="31"/>
      <c r="D219" s="31"/>
      <c r="E219" s="31"/>
      <c r="F219" s="40"/>
      <c r="G219" s="40"/>
      <c r="H219" s="40"/>
      <c r="I219" s="40"/>
      <c r="J219" s="40"/>
    </row>
    <row r="220" spans="1:10" ht="15" customHeight="1" x14ac:dyDescent="0.3">
      <c r="A220" s="54"/>
      <c r="B220" s="54"/>
      <c r="C220" s="31"/>
      <c r="D220" s="31"/>
      <c r="E220" s="31"/>
      <c r="F220" s="40"/>
      <c r="G220" s="40"/>
      <c r="H220" s="40"/>
      <c r="I220" s="40"/>
      <c r="J220" s="40"/>
    </row>
    <row r="221" spans="1:10" ht="15" customHeight="1" x14ac:dyDescent="0.3">
      <c r="A221" s="54"/>
      <c r="B221" s="54"/>
      <c r="C221" s="31"/>
      <c r="D221" s="31"/>
      <c r="E221" s="31"/>
      <c r="F221" s="40"/>
      <c r="G221" s="40"/>
      <c r="H221" s="40"/>
      <c r="I221" s="40"/>
      <c r="J221" s="40"/>
    </row>
    <row r="222" spans="1:10" ht="15" customHeight="1" x14ac:dyDescent="0.3">
      <c r="A222" s="54"/>
      <c r="B222" s="54"/>
      <c r="C222" s="31"/>
      <c r="D222" s="31"/>
      <c r="E222" s="31"/>
      <c r="F222" s="40"/>
      <c r="G222" s="40"/>
      <c r="H222" s="40"/>
      <c r="I222" s="40"/>
      <c r="J222" s="40"/>
    </row>
    <row r="223" spans="1:10" ht="15" customHeight="1" x14ac:dyDescent="0.3">
      <c r="A223" s="54"/>
      <c r="B223" s="54"/>
      <c r="C223" s="31"/>
      <c r="D223" s="31"/>
      <c r="E223" s="31"/>
      <c r="F223" s="40"/>
      <c r="G223" s="40"/>
      <c r="H223" s="40"/>
      <c r="I223" s="40"/>
      <c r="J223" s="40"/>
    </row>
    <row r="224" spans="1:10" ht="15" customHeight="1" x14ac:dyDescent="0.3">
      <c r="A224" s="54"/>
      <c r="B224" s="54"/>
      <c r="C224" s="31"/>
      <c r="D224" s="31"/>
      <c r="E224" s="31"/>
      <c r="F224" s="40"/>
      <c r="G224" s="40"/>
      <c r="H224" s="40"/>
      <c r="I224" s="40"/>
      <c r="J224" s="40"/>
    </row>
    <row r="225" spans="1:10" ht="15" customHeight="1" x14ac:dyDescent="0.3">
      <c r="A225" s="54"/>
      <c r="B225" s="54"/>
      <c r="C225" s="31"/>
      <c r="D225" s="31"/>
      <c r="E225" s="31"/>
      <c r="F225" s="40"/>
      <c r="G225" s="40"/>
      <c r="H225" s="40"/>
      <c r="I225" s="40"/>
      <c r="J225" s="40"/>
    </row>
    <row r="226" spans="1:10" ht="15" customHeight="1" x14ac:dyDescent="0.3">
      <c r="A226" s="54"/>
      <c r="B226" s="54"/>
      <c r="C226" s="31"/>
      <c r="D226" s="31"/>
      <c r="E226" s="31"/>
      <c r="F226" s="40"/>
      <c r="G226" s="40"/>
      <c r="H226" s="40"/>
      <c r="I226" s="40"/>
      <c r="J226" s="40"/>
    </row>
    <row r="227" spans="1:10" ht="15" customHeight="1" x14ac:dyDescent="0.3">
      <c r="A227" s="54"/>
      <c r="B227" s="54"/>
      <c r="C227" s="31"/>
      <c r="D227" s="31"/>
      <c r="E227" s="31"/>
      <c r="F227" s="40"/>
      <c r="G227" s="40"/>
      <c r="H227" s="40"/>
      <c r="I227" s="40"/>
      <c r="J227" s="40"/>
    </row>
    <row r="228" spans="1:10" ht="15" customHeight="1" x14ac:dyDescent="0.3">
      <c r="A228" s="54"/>
      <c r="B228" s="54"/>
      <c r="C228" s="31"/>
      <c r="D228" s="31"/>
      <c r="E228" s="31"/>
      <c r="F228" s="40"/>
      <c r="G228" s="40"/>
      <c r="H228" s="40"/>
      <c r="I228" s="40"/>
      <c r="J228" s="40"/>
    </row>
    <row r="229" spans="1:10" ht="15" customHeight="1" x14ac:dyDescent="0.3">
      <c r="A229" s="54"/>
      <c r="B229" s="54"/>
      <c r="C229" s="31"/>
      <c r="D229" s="31"/>
      <c r="E229" s="31"/>
      <c r="F229" s="40"/>
      <c r="G229" s="40"/>
      <c r="H229" s="40"/>
      <c r="I229" s="40"/>
      <c r="J229" s="40"/>
    </row>
    <row r="230" spans="1:10" ht="15" customHeight="1" x14ac:dyDescent="0.3">
      <c r="A230" s="54"/>
      <c r="B230" s="54"/>
      <c r="C230" s="31"/>
      <c r="D230" s="31"/>
      <c r="E230" s="31"/>
      <c r="F230" s="40"/>
      <c r="G230" s="40"/>
      <c r="H230" s="40"/>
      <c r="I230" s="40"/>
      <c r="J230" s="40"/>
    </row>
    <row r="231" spans="1:10" ht="15" customHeight="1" x14ac:dyDescent="0.3">
      <c r="A231" s="54"/>
      <c r="B231" s="54"/>
      <c r="C231" s="31"/>
      <c r="D231" s="31"/>
      <c r="E231" s="31"/>
      <c r="F231" s="40"/>
      <c r="G231" s="40"/>
      <c r="H231" s="40"/>
      <c r="I231" s="40"/>
      <c r="J231" s="40"/>
    </row>
    <row r="232" spans="1:10" ht="15" customHeight="1" x14ac:dyDescent="0.3">
      <c r="A232" s="35"/>
      <c r="B232" s="35"/>
      <c r="C232" s="35"/>
      <c r="D232" s="35"/>
      <c r="E232" s="31"/>
      <c r="F232" s="40"/>
      <c r="G232" s="40"/>
      <c r="H232" s="40"/>
      <c r="I232" s="40"/>
      <c r="J232" s="36"/>
    </row>
    <row r="233" spans="1:10" ht="15" customHeight="1" x14ac:dyDescent="0.3">
      <c r="A233" s="35"/>
      <c r="B233" s="35"/>
      <c r="C233" s="35"/>
      <c r="D233" s="35"/>
      <c r="E233" s="31"/>
      <c r="F233" s="40"/>
      <c r="G233" s="40"/>
      <c r="H233" s="40"/>
      <c r="I233" s="40"/>
      <c r="J233" s="36"/>
    </row>
    <row r="234" spans="1:10" ht="15" customHeight="1" x14ac:dyDescent="0.3">
      <c r="A234" s="35"/>
      <c r="B234" s="35"/>
      <c r="C234" s="35"/>
      <c r="D234" s="35"/>
      <c r="E234" s="31"/>
      <c r="F234" s="40"/>
      <c r="G234" s="40"/>
      <c r="H234" s="40"/>
      <c r="I234" s="40"/>
      <c r="J234" s="36"/>
    </row>
    <row r="235" spans="1:10" ht="15" customHeight="1" x14ac:dyDescent="0.3">
      <c r="A235" s="35"/>
      <c r="B235" s="35"/>
      <c r="C235" s="35"/>
      <c r="D235" s="35"/>
      <c r="E235" s="31"/>
      <c r="F235" s="40"/>
      <c r="G235" s="40"/>
      <c r="H235" s="40"/>
      <c r="I235" s="40"/>
      <c r="J235" s="36"/>
    </row>
    <row r="236" spans="1:10" ht="15" customHeight="1" x14ac:dyDescent="0.3">
      <c r="A236" s="35"/>
      <c r="B236" s="35"/>
      <c r="C236" s="35"/>
      <c r="D236" s="35"/>
      <c r="E236" s="31"/>
      <c r="F236" s="40"/>
      <c r="G236" s="40"/>
      <c r="H236" s="40"/>
      <c r="I236" s="40"/>
      <c r="J236" s="36"/>
    </row>
    <row r="237" spans="1:10" ht="15" customHeight="1" x14ac:dyDescent="0.3">
      <c r="A237" s="35"/>
      <c r="B237" s="35"/>
      <c r="C237" s="35"/>
      <c r="D237" s="35"/>
      <c r="E237" s="31"/>
      <c r="F237" s="40"/>
      <c r="G237" s="40"/>
      <c r="H237" s="40"/>
      <c r="I237" s="40"/>
      <c r="J237" s="36"/>
    </row>
    <row r="238" spans="1:10" ht="15" customHeight="1" x14ac:dyDescent="0.3">
      <c r="A238" s="35"/>
      <c r="B238" s="35"/>
      <c r="C238" s="35"/>
      <c r="D238" s="35"/>
      <c r="E238" s="31"/>
      <c r="F238" s="40"/>
      <c r="G238" s="40"/>
      <c r="H238" s="40"/>
      <c r="I238" s="40"/>
      <c r="J238" s="36"/>
    </row>
    <row r="239" spans="1:10" ht="15" customHeight="1" x14ac:dyDescent="0.3">
      <c r="A239" s="35"/>
      <c r="B239" s="35"/>
      <c r="C239" s="35"/>
      <c r="D239" s="35"/>
      <c r="E239" s="31"/>
      <c r="F239" s="40"/>
      <c r="G239" s="40"/>
      <c r="H239" s="40"/>
      <c r="I239" s="40"/>
      <c r="J239" s="36"/>
    </row>
    <row r="240" spans="1:10" ht="15" customHeight="1" x14ac:dyDescent="0.3">
      <c r="A240" s="35"/>
      <c r="B240" s="35"/>
      <c r="C240" s="35"/>
      <c r="D240" s="35"/>
      <c r="E240" s="31"/>
      <c r="F240" s="40"/>
      <c r="G240" s="40"/>
      <c r="H240" s="40"/>
      <c r="I240" s="40"/>
      <c r="J240" s="36"/>
    </row>
    <row r="241" spans="1:10" ht="15" customHeight="1" x14ac:dyDescent="0.3">
      <c r="A241" s="35"/>
      <c r="B241" s="35"/>
      <c r="C241" s="35"/>
      <c r="D241" s="35"/>
      <c r="E241" s="31"/>
      <c r="F241" s="40"/>
      <c r="G241" s="40"/>
      <c r="H241" s="40"/>
      <c r="I241" s="40"/>
      <c r="J241" s="36"/>
    </row>
    <row r="242" spans="1:10" ht="15" customHeight="1" x14ac:dyDescent="0.3">
      <c r="A242" s="35"/>
      <c r="B242" s="35"/>
      <c r="C242" s="35"/>
      <c r="D242" s="35"/>
      <c r="E242" s="31"/>
      <c r="F242" s="40"/>
      <c r="G242" s="40"/>
      <c r="H242" s="40"/>
      <c r="I242" s="40"/>
      <c r="J242" s="36"/>
    </row>
    <row r="243" spans="1:10" ht="15" customHeight="1" x14ac:dyDescent="0.3">
      <c r="A243" s="35"/>
      <c r="B243" s="35"/>
      <c r="C243" s="35"/>
      <c r="D243" s="35"/>
      <c r="E243" s="31"/>
      <c r="F243" s="40"/>
      <c r="G243" s="40"/>
      <c r="H243" s="40"/>
      <c r="I243" s="40"/>
      <c r="J243" s="36"/>
    </row>
    <row r="244" spans="1:10" ht="15" customHeight="1" x14ac:dyDescent="0.3">
      <c r="A244" s="35"/>
      <c r="B244" s="35"/>
      <c r="C244" s="35"/>
      <c r="D244" s="35"/>
      <c r="E244" s="31"/>
      <c r="F244" s="40"/>
      <c r="G244" s="40"/>
      <c r="H244" s="40"/>
      <c r="I244" s="40"/>
      <c r="J244" s="36"/>
    </row>
    <row r="245" spans="1:10" ht="15" customHeight="1" x14ac:dyDescent="0.3">
      <c r="A245" s="35"/>
      <c r="B245" s="35"/>
      <c r="C245" s="35"/>
      <c r="D245" s="35"/>
      <c r="E245" s="31"/>
      <c r="F245" s="40"/>
      <c r="G245" s="40"/>
      <c r="H245" s="40"/>
      <c r="I245" s="40"/>
      <c r="J245" s="36"/>
    </row>
    <row r="246" spans="1:10" ht="15" customHeight="1" x14ac:dyDescent="0.3">
      <c r="A246" s="35"/>
      <c r="B246" s="35"/>
      <c r="C246" s="35"/>
      <c r="D246" s="35"/>
      <c r="E246" s="31"/>
      <c r="F246" s="40"/>
      <c r="G246" s="40"/>
      <c r="H246" s="40"/>
      <c r="I246" s="40"/>
      <c r="J246" s="36"/>
    </row>
    <row r="247" spans="1:10" ht="15" customHeight="1" x14ac:dyDescent="0.3">
      <c r="A247" s="35"/>
      <c r="B247" s="35"/>
      <c r="C247" s="35"/>
      <c r="D247" s="35"/>
      <c r="E247" s="31"/>
      <c r="F247" s="40"/>
      <c r="G247" s="40"/>
      <c r="H247" s="40"/>
      <c r="I247" s="40"/>
      <c r="J247" s="36"/>
    </row>
    <row r="248" spans="1:10" ht="15" customHeight="1" x14ac:dyDescent="0.3">
      <c r="A248" s="35"/>
      <c r="B248" s="35"/>
      <c r="C248" s="35"/>
      <c r="D248" s="35"/>
      <c r="E248" s="31"/>
      <c r="F248" s="40"/>
      <c r="G248" s="40"/>
      <c r="H248" s="40"/>
      <c r="I248" s="40"/>
      <c r="J248" s="36"/>
    </row>
    <row r="249" spans="1:10" ht="15" customHeight="1" x14ac:dyDescent="0.3">
      <c r="A249" s="35"/>
      <c r="B249" s="35"/>
      <c r="C249" s="35"/>
      <c r="D249" s="35"/>
      <c r="E249" s="31"/>
      <c r="F249" s="40"/>
      <c r="G249" s="40"/>
      <c r="H249" s="40"/>
      <c r="I249" s="40"/>
      <c r="J249" s="36"/>
    </row>
    <row r="250" spans="1:10" ht="15" customHeight="1" x14ac:dyDescent="0.3">
      <c r="A250" s="35"/>
      <c r="B250" s="35"/>
      <c r="C250" s="35"/>
      <c r="D250" s="35"/>
      <c r="E250" s="31"/>
      <c r="F250" s="40"/>
      <c r="G250" s="40"/>
      <c r="H250" s="40"/>
      <c r="I250" s="40"/>
      <c r="J250" s="36"/>
    </row>
    <row r="251" spans="1:10" ht="15" customHeight="1" x14ac:dyDescent="0.3">
      <c r="A251" s="35"/>
      <c r="B251" s="35"/>
      <c r="C251" s="35"/>
      <c r="D251" s="35"/>
      <c r="E251" s="31"/>
      <c r="F251" s="40"/>
      <c r="G251" s="40"/>
      <c r="H251" s="40"/>
      <c r="I251" s="40"/>
      <c r="J251" s="36"/>
    </row>
    <row r="252" spans="1:10" ht="15" customHeight="1" x14ac:dyDescent="0.3">
      <c r="A252" s="35"/>
      <c r="B252" s="35"/>
      <c r="C252" s="35"/>
      <c r="D252" s="35"/>
      <c r="E252" s="31"/>
      <c r="F252" s="40"/>
      <c r="G252" s="40"/>
      <c r="H252" s="40"/>
      <c r="I252" s="40"/>
      <c r="J252" s="36"/>
    </row>
    <row r="253" spans="1:10" ht="15" customHeight="1" x14ac:dyDescent="0.3">
      <c r="A253" s="35"/>
      <c r="B253" s="35"/>
      <c r="C253" s="35"/>
      <c r="D253" s="35"/>
      <c r="E253" s="31"/>
      <c r="F253" s="40"/>
      <c r="G253" s="40"/>
      <c r="H253" s="40"/>
      <c r="I253" s="40"/>
      <c r="J253" s="36"/>
    </row>
    <row r="254" spans="1:10" ht="15" customHeight="1" x14ac:dyDescent="0.3">
      <c r="A254" s="35"/>
      <c r="B254" s="35"/>
      <c r="C254" s="35"/>
      <c r="D254" s="35"/>
      <c r="E254" s="31"/>
      <c r="F254" s="40"/>
      <c r="G254" s="40"/>
      <c r="H254" s="40"/>
      <c r="I254" s="40"/>
      <c r="J254" s="36"/>
    </row>
    <row r="255" spans="1:10" ht="15" customHeight="1" x14ac:dyDescent="0.3">
      <c r="A255" s="35"/>
      <c r="B255" s="35"/>
      <c r="C255" s="35"/>
      <c r="D255" s="35"/>
      <c r="E255" s="31"/>
      <c r="F255" s="40"/>
      <c r="G255" s="40"/>
      <c r="H255" s="40"/>
      <c r="I255" s="40"/>
      <c r="J255" s="36"/>
    </row>
    <row r="256" spans="1:10" ht="15" customHeight="1" x14ac:dyDescent="0.3">
      <c r="A256" s="35"/>
      <c r="B256" s="35"/>
      <c r="C256" s="35"/>
      <c r="D256" s="35"/>
      <c r="E256" s="31"/>
      <c r="F256" s="40"/>
      <c r="G256" s="40"/>
      <c r="H256" s="40"/>
      <c r="I256" s="40"/>
      <c r="J256" s="36"/>
    </row>
    <row r="257" spans="1:10" ht="15" customHeight="1" x14ac:dyDescent="0.3">
      <c r="A257" s="35"/>
      <c r="B257" s="35"/>
      <c r="C257" s="35"/>
      <c r="D257" s="35"/>
      <c r="E257" s="31"/>
      <c r="F257" s="40"/>
      <c r="G257" s="40"/>
      <c r="H257" s="40"/>
      <c r="I257" s="40"/>
      <c r="J257" s="36"/>
    </row>
    <row r="258" spans="1:10" ht="15" customHeight="1" x14ac:dyDescent="0.3">
      <c r="A258" s="35"/>
      <c r="B258" s="35"/>
      <c r="C258" s="35"/>
      <c r="D258" s="35"/>
      <c r="E258" s="31"/>
      <c r="F258" s="40"/>
      <c r="G258" s="40"/>
      <c r="H258" s="40"/>
      <c r="I258" s="40"/>
      <c r="J258" s="36"/>
    </row>
    <row r="259" spans="1:10" ht="15" customHeight="1" x14ac:dyDescent="0.3">
      <c r="A259" s="35"/>
      <c r="B259" s="35"/>
      <c r="C259" s="35"/>
      <c r="D259" s="35"/>
      <c r="E259" s="31"/>
      <c r="F259" s="40"/>
      <c r="G259" s="40"/>
      <c r="H259" s="40"/>
      <c r="I259" s="40"/>
      <c r="J259" s="36"/>
    </row>
    <row r="260" spans="1:10" ht="15" customHeight="1" x14ac:dyDescent="0.3">
      <c r="A260" s="35"/>
      <c r="B260" s="35"/>
      <c r="C260" s="35"/>
      <c r="D260" s="35"/>
      <c r="E260" s="31"/>
      <c r="F260" s="40"/>
      <c r="G260" s="40"/>
      <c r="H260" s="40"/>
      <c r="I260" s="40"/>
      <c r="J260" s="36"/>
    </row>
    <row r="261" spans="1:10" ht="15" customHeight="1" x14ac:dyDescent="0.3">
      <c r="A261" s="35"/>
      <c r="B261" s="35"/>
      <c r="C261" s="35"/>
      <c r="D261" s="35"/>
      <c r="E261" s="31"/>
      <c r="F261" s="40"/>
      <c r="G261" s="40"/>
      <c r="H261" s="40"/>
      <c r="I261" s="40"/>
      <c r="J261" s="36"/>
    </row>
    <row r="262" spans="1:10" ht="15" customHeight="1" x14ac:dyDescent="0.3">
      <c r="A262" s="35"/>
      <c r="B262" s="35"/>
      <c r="C262" s="35"/>
      <c r="D262" s="35"/>
      <c r="E262" s="31"/>
      <c r="F262" s="40"/>
      <c r="G262" s="40"/>
      <c r="H262" s="40"/>
      <c r="I262" s="40"/>
      <c r="J262" s="36"/>
    </row>
    <row r="263" spans="1:10" ht="15" customHeight="1" x14ac:dyDescent="0.3">
      <c r="A263" s="35"/>
      <c r="B263" s="35"/>
      <c r="C263" s="35"/>
      <c r="D263" s="35"/>
      <c r="E263" s="31"/>
      <c r="F263" s="40"/>
      <c r="G263" s="40"/>
      <c r="H263" s="40"/>
      <c r="I263" s="40"/>
      <c r="J263" s="36"/>
    </row>
    <row r="264" spans="1:10" ht="15" customHeight="1" x14ac:dyDescent="0.3">
      <c r="A264" s="35"/>
      <c r="B264" s="35"/>
      <c r="C264" s="35"/>
      <c r="D264" s="35"/>
      <c r="E264" s="31"/>
      <c r="F264" s="40"/>
      <c r="G264" s="40"/>
      <c r="H264" s="40"/>
      <c r="I264" s="40"/>
      <c r="J264" s="36"/>
    </row>
    <row r="265" spans="1:10" ht="15" customHeight="1" x14ac:dyDescent="0.3">
      <c r="A265" s="35"/>
      <c r="B265" s="35"/>
      <c r="C265" s="35"/>
      <c r="D265" s="35"/>
      <c r="E265" s="31"/>
      <c r="F265" s="40"/>
      <c r="G265" s="40"/>
      <c r="H265" s="40"/>
      <c r="I265" s="40"/>
      <c r="J265" s="36"/>
    </row>
    <row r="266" spans="1:10" ht="15" customHeight="1" x14ac:dyDescent="0.3">
      <c r="A266" s="35"/>
      <c r="B266" s="35"/>
      <c r="C266" s="35"/>
      <c r="D266" s="35"/>
      <c r="E266" s="31"/>
      <c r="F266" s="40"/>
      <c r="G266" s="40"/>
      <c r="H266" s="40"/>
      <c r="I266" s="40"/>
      <c r="J266" s="36"/>
    </row>
    <row r="267" spans="1:10" ht="15" customHeight="1" x14ac:dyDescent="0.3">
      <c r="A267" s="35"/>
      <c r="B267" s="35"/>
      <c r="C267" s="35"/>
      <c r="D267" s="35"/>
      <c r="E267" s="31"/>
      <c r="F267" s="40"/>
      <c r="G267" s="40"/>
      <c r="H267" s="40"/>
      <c r="I267" s="40"/>
      <c r="J267" s="36"/>
    </row>
    <row r="268" spans="1:10" ht="15" customHeight="1" x14ac:dyDescent="0.3">
      <c r="A268" s="35"/>
      <c r="B268" s="35"/>
      <c r="C268" s="35"/>
      <c r="D268" s="35"/>
      <c r="E268" s="31"/>
      <c r="F268" s="40"/>
      <c r="G268" s="40"/>
      <c r="H268" s="40"/>
      <c r="I268" s="40"/>
      <c r="J268" s="36"/>
    </row>
    <row r="269" spans="1:10" ht="15" customHeight="1" x14ac:dyDescent="0.3">
      <c r="A269" s="35"/>
      <c r="B269" s="35"/>
      <c r="C269" s="35"/>
      <c r="D269" s="35"/>
      <c r="E269" s="31"/>
      <c r="F269" s="40"/>
      <c r="G269" s="40"/>
      <c r="H269" s="40"/>
      <c r="I269" s="40"/>
      <c r="J269" s="36"/>
    </row>
    <row r="270" spans="1:10" ht="15" customHeight="1" x14ac:dyDescent="0.3">
      <c r="A270" s="35"/>
      <c r="B270" s="35"/>
      <c r="C270" s="35"/>
      <c r="D270" s="35"/>
      <c r="E270" s="31"/>
      <c r="F270" s="40"/>
      <c r="G270" s="40"/>
      <c r="H270" s="40"/>
      <c r="I270" s="40"/>
      <c r="J270" s="36"/>
    </row>
    <row r="271" spans="1:10" ht="15" customHeight="1" x14ac:dyDescent="0.3">
      <c r="A271" s="35"/>
      <c r="B271" s="35"/>
      <c r="C271" s="35"/>
      <c r="D271" s="35"/>
      <c r="E271" s="31"/>
      <c r="F271" s="40"/>
      <c r="G271" s="40"/>
      <c r="H271" s="40"/>
      <c r="I271" s="40"/>
      <c r="J271" s="36"/>
    </row>
    <row r="272" spans="1:10" ht="15" customHeight="1" x14ac:dyDescent="0.3">
      <c r="A272" s="35"/>
      <c r="B272" s="35"/>
      <c r="C272" s="35"/>
      <c r="D272" s="35"/>
      <c r="E272" s="31"/>
      <c r="F272" s="40"/>
      <c r="G272" s="40"/>
      <c r="H272" s="40"/>
      <c r="I272" s="40"/>
      <c r="J272" s="36"/>
    </row>
    <row r="273" spans="1:10" ht="15" customHeight="1" x14ac:dyDescent="0.3">
      <c r="A273" s="35"/>
      <c r="B273" s="35"/>
      <c r="C273" s="35"/>
      <c r="D273" s="35"/>
      <c r="E273" s="31"/>
      <c r="F273" s="40"/>
      <c r="G273" s="40"/>
      <c r="H273" s="40"/>
      <c r="I273" s="40"/>
      <c r="J273" s="36"/>
    </row>
    <row r="274" spans="1:10" ht="15" customHeight="1" x14ac:dyDescent="0.3">
      <c r="A274" s="35"/>
      <c r="B274" s="35"/>
      <c r="C274" s="35"/>
      <c r="D274" s="35"/>
      <c r="E274" s="31"/>
      <c r="F274" s="40"/>
      <c r="G274" s="40"/>
      <c r="H274" s="40"/>
      <c r="I274" s="40"/>
      <c r="J274" s="36"/>
    </row>
    <row r="275" spans="1:10" ht="15" customHeight="1" x14ac:dyDescent="0.3">
      <c r="A275" s="35"/>
      <c r="B275" s="35"/>
      <c r="C275" s="35"/>
      <c r="D275" s="35"/>
      <c r="E275" s="31"/>
      <c r="F275" s="40"/>
      <c r="G275" s="40"/>
      <c r="H275" s="40"/>
      <c r="I275" s="40"/>
      <c r="J275" s="36"/>
    </row>
    <row r="276" spans="1:10" ht="15" customHeight="1" x14ac:dyDescent="0.3">
      <c r="A276" s="35"/>
      <c r="B276" s="35"/>
      <c r="C276" s="35"/>
      <c r="D276" s="35"/>
      <c r="E276" s="31"/>
      <c r="F276" s="40"/>
      <c r="G276" s="40"/>
      <c r="H276" s="40"/>
      <c r="I276" s="40"/>
      <c r="J276" s="36"/>
    </row>
    <row r="277" spans="1:10" ht="15" customHeight="1" x14ac:dyDescent="0.3">
      <c r="A277" s="35"/>
      <c r="B277" s="35"/>
      <c r="C277" s="35"/>
      <c r="D277" s="35"/>
      <c r="E277" s="31"/>
      <c r="F277" s="40"/>
      <c r="G277" s="40"/>
      <c r="H277" s="40"/>
      <c r="I277" s="40"/>
      <c r="J277" s="36"/>
    </row>
    <row r="278" spans="1:10" ht="15" customHeight="1" x14ac:dyDescent="0.3">
      <c r="A278" s="35"/>
      <c r="B278" s="35"/>
      <c r="C278" s="35"/>
      <c r="D278" s="35"/>
      <c r="E278" s="31"/>
      <c r="F278" s="40"/>
      <c r="G278" s="40"/>
      <c r="H278" s="40"/>
      <c r="I278" s="40"/>
      <c r="J278" s="36"/>
    </row>
    <row r="279" spans="1:10" ht="15" customHeight="1" x14ac:dyDescent="0.3">
      <c r="A279" s="35"/>
      <c r="B279" s="35"/>
      <c r="C279" s="35"/>
      <c r="D279" s="35"/>
      <c r="E279" s="31"/>
      <c r="F279" s="40"/>
      <c r="G279" s="40"/>
      <c r="H279" s="40"/>
      <c r="I279" s="40"/>
      <c r="J279" s="36"/>
    </row>
    <row r="280" spans="1:10" ht="15" customHeight="1" x14ac:dyDescent="0.3">
      <c r="A280" s="35"/>
      <c r="B280" s="35"/>
      <c r="C280" s="35"/>
      <c r="D280" s="35"/>
      <c r="E280" s="31"/>
      <c r="F280" s="40"/>
      <c r="G280" s="40"/>
      <c r="H280" s="40"/>
      <c r="I280" s="40"/>
      <c r="J280" s="36"/>
    </row>
    <row r="281" spans="1:10" ht="15" customHeight="1" x14ac:dyDescent="0.3">
      <c r="A281" s="35"/>
      <c r="B281" s="35"/>
      <c r="C281" s="35"/>
      <c r="D281" s="35"/>
      <c r="E281" s="31"/>
      <c r="F281" s="40"/>
      <c r="G281" s="40"/>
      <c r="H281" s="40"/>
      <c r="I281" s="40"/>
      <c r="J281" s="36"/>
    </row>
    <row r="282" spans="1:10" ht="15" customHeight="1" x14ac:dyDescent="0.3">
      <c r="A282" s="35"/>
      <c r="B282" s="35"/>
      <c r="C282" s="35"/>
      <c r="D282" s="35"/>
      <c r="E282" s="31"/>
      <c r="F282" s="40"/>
      <c r="G282" s="40"/>
      <c r="H282" s="40"/>
      <c r="I282" s="40"/>
      <c r="J282" s="36"/>
    </row>
    <row r="283" spans="1:10" ht="15" customHeight="1" x14ac:dyDescent="0.3">
      <c r="A283" s="35"/>
      <c r="B283" s="35"/>
      <c r="C283" s="35"/>
      <c r="D283" s="35"/>
      <c r="E283" s="31"/>
      <c r="F283" s="40"/>
      <c r="G283" s="40"/>
      <c r="H283" s="40"/>
      <c r="I283" s="40"/>
      <c r="J283" s="36"/>
    </row>
    <row r="284" spans="1:10" ht="15" customHeight="1" x14ac:dyDescent="0.3">
      <c r="A284" s="35"/>
      <c r="B284" s="35"/>
      <c r="C284" s="35"/>
      <c r="D284" s="35"/>
      <c r="E284" s="31"/>
      <c r="F284" s="40"/>
      <c r="G284" s="40"/>
      <c r="H284" s="40"/>
      <c r="I284" s="40"/>
      <c r="J284" s="36"/>
    </row>
    <row r="285" spans="1:10" ht="15" customHeight="1" x14ac:dyDescent="0.3">
      <c r="A285" s="35"/>
      <c r="B285" s="35"/>
      <c r="C285" s="35"/>
      <c r="D285" s="35"/>
      <c r="E285" s="31"/>
      <c r="F285" s="40"/>
      <c r="G285" s="40"/>
      <c r="H285" s="40"/>
      <c r="I285" s="40"/>
      <c r="J285" s="36"/>
    </row>
    <row r="286" spans="1:10" ht="15" customHeight="1" x14ac:dyDescent="0.3">
      <c r="A286" s="35"/>
      <c r="B286" s="35"/>
      <c r="C286" s="35"/>
      <c r="D286" s="35"/>
      <c r="E286" s="31"/>
      <c r="F286" s="40"/>
      <c r="G286" s="40"/>
      <c r="H286" s="40"/>
      <c r="I286" s="40"/>
      <c r="J286" s="36"/>
    </row>
    <row r="287" spans="1:10" ht="15" customHeight="1" x14ac:dyDescent="0.3">
      <c r="A287" s="35"/>
      <c r="B287" s="35"/>
      <c r="C287" s="35"/>
      <c r="D287" s="35"/>
      <c r="E287" s="31"/>
      <c r="F287" s="40"/>
      <c r="G287" s="40"/>
      <c r="H287" s="40"/>
      <c r="I287" s="40"/>
      <c r="J287" s="36"/>
    </row>
    <row r="288" spans="1:10" ht="15" customHeight="1" x14ac:dyDescent="0.3">
      <c r="A288" s="35"/>
      <c r="B288" s="35"/>
      <c r="C288" s="35"/>
      <c r="D288" s="35"/>
      <c r="E288" s="31"/>
      <c r="F288" s="40"/>
      <c r="G288" s="40"/>
      <c r="H288" s="40"/>
      <c r="I288" s="40"/>
      <c r="J288" s="36"/>
    </row>
    <row r="289" spans="1:10" ht="15" customHeight="1" x14ac:dyDescent="0.3">
      <c r="A289" s="35"/>
      <c r="B289" s="35"/>
      <c r="C289" s="35"/>
      <c r="D289" s="35"/>
      <c r="E289" s="31"/>
      <c r="F289" s="40"/>
      <c r="G289" s="40"/>
      <c r="H289" s="40"/>
      <c r="I289" s="40"/>
      <c r="J289" s="36"/>
    </row>
    <row r="290" spans="1:10" ht="15" customHeight="1" x14ac:dyDescent="0.3">
      <c r="A290" s="35"/>
      <c r="B290" s="35"/>
      <c r="C290" s="35"/>
      <c r="D290" s="35"/>
      <c r="E290" s="31"/>
      <c r="F290" s="40"/>
      <c r="G290" s="40"/>
      <c r="H290" s="40"/>
      <c r="I290" s="40"/>
      <c r="J290" s="36"/>
    </row>
    <row r="291" spans="1:10" ht="15" customHeight="1" x14ac:dyDescent="0.3">
      <c r="A291" s="35"/>
      <c r="B291" s="35"/>
      <c r="C291" s="35"/>
      <c r="D291" s="35"/>
      <c r="E291" s="31"/>
      <c r="F291" s="40"/>
      <c r="G291" s="40"/>
      <c r="H291" s="40"/>
      <c r="I291" s="40"/>
      <c r="J291" s="36"/>
    </row>
    <row r="292" spans="1:10" ht="15" customHeight="1" x14ac:dyDescent="0.3">
      <c r="A292" s="35"/>
      <c r="B292" s="35"/>
      <c r="C292" s="35"/>
      <c r="D292" s="35"/>
      <c r="E292" s="31"/>
      <c r="F292" s="40"/>
      <c r="G292" s="40"/>
      <c r="H292" s="40"/>
      <c r="I292" s="40"/>
      <c r="J292" s="36"/>
    </row>
    <row r="293" spans="1:10" ht="15" customHeight="1" x14ac:dyDescent="0.3">
      <c r="A293" s="35"/>
      <c r="B293" s="35"/>
      <c r="C293" s="35"/>
      <c r="D293" s="35"/>
      <c r="E293" s="31"/>
      <c r="F293" s="40"/>
      <c r="G293" s="40"/>
      <c r="H293" s="40"/>
      <c r="I293" s="40"/>
      <c r="J293" s="36"/>
    </row>
    <row r="294" spans="1:10" ht="15" customHeight="1" x14ac:dyDescent="0.3">
      <c r="A294" s="35"/>
      <c r="B294" s="35"/>
      <c r="C294" s="35"/>
      <c r="D294" s="35"/>
      <c r="E294" s="31"/>
      <c r="F294" s="40"/>
      <c r="G294" s="40"/>
      <c r="H294" s="40"/>
      <c r="I294" s="40"/>
      <c r="J294" s="36"/>
    </row>
    <row r="295" spans="1:10" ht="15" customHeight="1" x14ac:dyDescent="0.3">
      <c r="A295" s="35"/>
      <c r="B295" s="35"/>
      <c r="C295" s="35"/>
      <c r="D295" s="35"/>
      <c r="E295" s="31"/>
      <c r="F295" s="40"/>
      <c r="G295" s="40"/>
      <c r="H295" s="40"/>
      <c r="I295" s="40"/>
      <c r="J295" s="36"/>
    </row>
    <row r="296" spans="1:10" ht="15" customHeight="1" x14ac:dyDescent="0.3">
      <c r="A296" s="35"/>
      <c r="B296" s="35"/>
      <c r="C296" s="35"/>
      <c r="D296" s="35"/>
      <c r="E296" s="31"/>
      <c r="F296" s="40"/>
      <c r="G296" s="40"/>
      <c r="H296" s="40"/>
      <c r="I296" s="40"/>
      <c r="J296" s="36"/>
    </row>
    <row r="297" spans="1:10" ht="15" customHeight="1" x14ac:dyDescent="0.3">
      <c r="A297" s="35"/>
      <c r="B297" s="35"/>
      <c r="C297" s="35"/>
      <c r="D297" s="35"/>
      <c r="E297" s="31"/>
      <c r="F297" s="40"/>
      <c r="G297" s="40"/>
      <c r="H297" s="40"/>
      <c r="I297" s="40"/>
      <c r="J297" s="36"/>
    </row>
    <row r="298" spans="1:10" ht="15" customHeight="1" x14ac:dyDescent="0.3">
      <c r="A298" s="35"/>
      <c r="B298" s="35"/>
      <c r="C298" s="35"/>
      <c r="D298" s="35"/>
      <c r="E298" s="31"/>
      <c r="F298" s="40"/>
      <c r="G298" s="40"/>
      <c r="H298" s="40"/>
      <c r="I298" s="40"/>
      <c r="J298" s="36"/>
    </row>
    <row r="299" spans="1:10" ht="15" customHeight="1" x14ac:dyDescent="0.3">
      <c r="A299" s="35"/>
      <c r="B299" s="35"/>
      <c r="C299" s="35"/>
      <c r="D299" s="35"/>
      <c r="E299" s="31"/>
      <c r="F299" s="40"/>
      <c r="G299" s="40"/>
      <c r="H299" s="40"/>
      <c r="I299" s="40"/>
      <c r="J299" s="36"/>
    </row>
    <row r="300" spans="1:10" ht="15" customHeight="1" x14ac:dyDescent="0.3">
      <c r="A300" s="35"/>
      <c r="B300" s="35"/>
      <c r="C300" s="35"/>
      <c r="D300" s="35"/>
      <c r="E300" s="31"/>
      <c r="F300" s="40"/>
      <c r="G300" s="40"/>
      <c r="H300" s="40"/>
      <c r="I300" s="40"/>
      <c r="J300" s="36"/>
    </row>
    <row r="301" spans="1:10" ht="15" customHeight="1" x14ac:dyDescent="0.3">
      <c r="A301" s="35"/>
      <c r="B301" s="35"/>
      <c r="C301" s="35"/>
      <c r="D301" s="35"/>
      <c r="E301" s="31"/>
      <c r="F301" s="40"/>
      <c r="G301" s="40"/>
      <c r="H301" s="40"/>
      <c r="I301" s="40"/>
      <c r="J301" s="36"/>
    </row>
    <row r="302" spans="1:10" ht="15" customHeight="1" x14ac:dyDescent="0.3">
      <c r="A302" s="35"/>
      <c r="B302" s="35"/>
      <c r="C302" s="35"/>
      <c r="D302" s="35"/>
      <c r="E302" s="31"/>
      <c r="F302" s="40"/>
      <c r="G302" s="40"/>
      <c r="H302" s="40"/>
      <c r="I302" s="40"/>
      <c r="J302" s="36"/>
    </row>
    <row r="303" spans="1:10" ht="15" customHeight="1" x14ac:dyDescent="0.3">
      <c r="A303" s="35"/>
      <c r="B303" s="35"/>
      <c r="C303" s="35"/>
      <c r="D303" s="35"/>
      <c r="E303" s="31"/>
      <c r="F303" s="40"/>
      <c r="G303" s="40"/>
      <c r="H303" s="40"/>
      <c r="I303" s="40"/>
      <c r="J303" s="36"/>
    </row>
    <row r="304" spans="1:10" ht="15" customHeight="1" x14ac:dyDescent="0.3">
      <c r="A304" s="35"/>
      <c r="B304" s="35"/>
      <c r="C304" s="35"/>
      <c r="D304" s="35"/>
      <c r="E304" s="31"/>
      <c r="F304" s="40"/>
      <c r="G304" s="40"/>
      <c r="H304" s="40"/>
      <c r="I304" s="40"/>
      <c r="J304" s="36"/>
    </row>
    <row r="305" spans="1:10" ht="15" customHeight="1" x14ac:dyDescent="0.3">
      <c r="A305" s="35"/>
      <c r="B305" s="35"/>
      <c r="C305" s="35"/>
      <c r="D305" s="35"/>
      <c r="E305" s="31"/>
      <c r="F305" s="40"/>
      <c r="G305" s="40"/>
      <c r="H305" s="40"/>
      <c r="I305" s="40"/>
      <c r="J305" s="36"/>
    </row>
    <row r="306" spans="1:10" ht="15" customHeight="1" x14ac:dyDescent="0.3">
      <c r="A306" s="35"/>
      <c r="B306" s="35"/>
      <c r="C306" s="35"/>
      <c r="D306" s="35"/>
      <c r="E306" s="31"/>
      <c r="F306" s="40"/>
      <c r="G306" s="40"/>
      <c r="H306" s="40"/>
      <c r="I306" s="40"/>
      <c r="J306" s="36"/>
    </row>
    <row r="307" spans="1:10" ht="15" customHeight="1" x14ac:dyDescent="0.3">
      <c r="A307" s="35"/>
      <c r="B307" s="35"/>
      <c r="C307" s="35"/>
      <c r="D307" s="35"/>
      <c r="E307" s="31"/>
      <c r="F307" s="40"/>
      <c r="G307" s="40"/>
      <c r="H307" s="40"/>
      <c r="I307" s="40"/>
      <c r="J307" s="36"/>
    </row>
    <row r="308" spans="1:10" ht="15" customHeight="1" x14ac:dyDescent="0.3">
      <c r="A308" s="35"/>
      <c r="B308" s="35"/>
      <c r="C308" s="35"/>
      <c r="D308" s="35"/>
      <c r="E308" s="31"/>
      <c r="F308" s="40"/>
      <c r="G308" s="40"/>
      <c r="H308" s="40"/>
      <c r="I308" s="40"/>
      <c r="J308" s="36"/>
    </row>
    <row r="309" spans="1:10" ht="15" customHeight="1" x14ac:dyDescent="0.3">
      <c r="A309" s="35"/>
      <c r="B309" s="35"/>
      <c r="C309" s="35"/>
      <c r="D309" s="35"/>
      <c r="E309" s="31"/>
      <c r="F309" s="40"/>
      <c r="G309" s="40"/>
      <c r="H309" s="40"/>
      <c r="I309" s="40"/>
      <c r="J309" s="36"/>
    </row>
    <row r="310" spans="1:10" ht="15" customHeight="1" x14ac:dyDescent="0.3">
      <c r="A310" s="35"/>
      <c r="B310" s="35"/>
      <c r="C310" s="35"/>
      <c r="D310" s="35"/>
      <c r="E310" s="31"/>
      <c r="F310" s="40"/>
      <c r="G310" s="40"/>
      <c r="H310" s="40"/>
      <c r="I310" s="40"/>
      <c r="J310" s="36"/>
    </row>
    <row r="311" spans="1:10" ht="15" customHeight="1" x14ac:dyDescent="0.3">
      <c r="A311" s="35"/>
      <c r="B311" s="35"/>
      <c r="C311" s="35"/>
      <c r="D311" s="35"/>
      <c r="E311" s="31"/>
      <c r="F311" s="40"/>
      <c r="G311" s="40"/>
      <c r="H311" s="40"/>
      <c r="I311" s="40"/>
      <c r="J311" s="36"/>
    </row>
    <row r="312" spans="1:10" ht="15" customHeight="1" x14ac:dyDescent="0.3">
      <c r="A312" s="35"/>
      <c r="B312" s="35"/>
      <c r="C312" s="35"/>
      <c r="D312" s="35"/>
      <c r="E312" s="31"/>
      <c r="F312" s="40"/>
      <c r="G312" s="40"/>
      <c r="H312" s="40"/>
      <c r="I312" s="40"/>
      <c r="J312" s="36"/>
    </row>
    <row r="313" spans="1:10" ht="15" customHeight="1" x14ac:dyDescent="0.3">
      <c r="A313" s="35"/>
      <c r="B313" s="35"/>
      <c r="C313" s="35"/>
      <c r="D313" s="35"/>
      <c r="E313" s="31"/>
      <c r="F313" s="40"/>
      <c r="G313" s="40"/>
      <c r="H313" s="40"/>
      <c r="I313" s="40"/>
      <c r="J313" s="36"/>
    </row>
    <row r="314" spans="1:10" ht="15" customHeight="1" x14ac:dyDescent="0.3">
      <c r="A314" s="35"/>
      <c r="B314" s="35"/>
      <c r="C314" s="35"/>
      <c r="D314" s="35"/>
      <c r="E314" s="31"/>
      <c r="F314" s="40"/>
      <c r="G314" s="40"/>
      <c r="H314" s="40"/>
      <c r="I314" s="40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8"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10" zoomScale="115" zoomScaleNormal="115" workbookViewId="0">
      <selection activeCell="I34" sqref="I34"/>
    </sheetView>
  </sheetViews>
  <sheetFormatPr defaultRowHeight="14.4" x14ac:dyDescent="0.3"/>
  <cols>
    <col min="1" max="12" width="8.88671875" style="83"/>
    <col min="13" max="13" width="21" style="83" customWidth="1"/>
    <col min="14" max="14" width="24" style="83" customWidth="1"/>
    <col min="15" max="16384" width="8.88671875" style="83"/>
  </cols>
  <sheetData>
    <row r="2" spans="2:10" x14ac:dyDescent="0.3">
      <c r="C2" s="91" t="s">
        <v>46</v>
      </c>
    </row>
    <row r="3" spans="2:10" x14ac:dyDescent="0.3">
      <c r="B3" s="82"/>
    </row>
    <row r="5" spans="2:10" x14ac:dyDescent="0.3">
      <c r="B5" s="84"/>
      <c r="C5" s="91" t="s">
        <v>45</v>
      </c>
    </row>
    <row r="6" spans="2:10" x14ac:dyDescent="0.3">
      <c r="B6" s="85"/>
    </row>
    <row r="7" spans="2:10" x14ac:dyDescent="0.3">
      <c r="C7" s="83" t="s">
        <v>49</v>
      </c>
      <c r="G7" s="83" t="s">
        <v>14</v>
      </c>
      <c r="H7" s="92">
        <f>3+6.8125/12</f>
        <v>3.5677083333333335</v>
      </c>
      <c r="I7" s="86" t="s">
        <v>15</v>
      </c>
    </row>
    <row r="8" spans="2:10" x14ac:dyDescent="0.3">
      <c r="B8" s="84"/>
      <c r="C8" s="83" t="s">
        <v>48</v>
      </c>
      <c r="G8" s="83" t="s">
        <v>14</v>
      </c>
      <c r="H8" s="92">
        <f>(50+2)/12</f>
        <v>4.333333333333333</v>
      </c>
      <c r="I8" s="93" t="s">
        <v>15</v>
      </c>
    </row>
    <row r="9" spans="2:10" x14ac:dyDescent="0.3">
      <c r="C9" s="83" t="s">
        <v>61</v>
      </c>
      <c r="G9" s="83" t="s">
        <v>14</v>
      </c>
      <c r="H9" s="83">
        <f>H8-2/12-4/12-1/12</f>
        <v>3.7499999999999991</v>
      </c>
      <c r="I9" s="89" t="s">
        <v>15</v>
      </c>
      <c r="J9" s="89"/>
    </row>
    <row r="10" spans="2:10" x14ac:dyDescent="0.3">
      <c r="C10" s="83" t="s">
        <v>50</v>
      </c>
      <c r="G10" s="83" t="s">
        <v>14</v>
      </c>
      <c r="H10" s="83">
        <f>SQRT(H7^2+H9^2)</f>
        <v>5.176006448193057</v>
      </c>
      <c r="I10" s="89" t="s">
        <v>15</v>
      </c>
      <c r="J10" s="89"/>
    </row>
    <row r="11" spans="2:10" x14ac:dyDescent="0.3">
      <c r="C11" s="83" t="s">
        <v>51</v>
      </c>
      <c r="G11" s="83" t="s">
        <v>14</v>
      </c>
      <c r="H11" s="83">
        <f>H10*4</f>
        <v>20.704025792772228</v>
      </c>
      <c r="I11" s="94" t="s">
        <v>15</v>
      </c>
      <c r="J11" s="89"/>
    </row>
    <row r="12" spans="2:10" x14ac:dyDescent="0.3">
      <c r="C12" s="83" t="s">
        <v>56</v>
      </c>
      <c r="G12" s="83" t="s">
        <v>14</v>
      </c>
      <c r="H12" s="92">
        <f>8.2/1000</f>
        <v>8.199999999999999E-3</v>
      </c>
      <c r="I12" s="94" t="s">
        <v>18</v>
      </c>
      <c r="J12" s="89" t="s">
        <v>44</v>
      </c>
    </row>
    <row r="13" spans="2:10" x14ac:dyDescent="0.3">
      <c r="C13" s="83" t="s">
        <v>57</v>
      </c>
      <c r="G13" s="83" t="s">
        <v>14</v>
      </c>
      <c r="H13" s="96">
        <f>H12*H11</f>
        <v>0.16977301150073223</v>
      </c>
      <c r="I13" s="89" t="s">
        <v>43</v>
      </c>
      <c r="J13" s="89"/>
    </row>
    <row r="14" spans="2:10" x14ac:dyDescent="0.3">
      <c r="I14" s="89"/>
      <c r="J14" s="89"/>
    </row>
    <row r="15" spans="2:10" x14ac:dyDescent="0.3">
      <c r="C15" s="91" t="s">
        <v>52</v>
      </c>
      <c r="I15" s="89"/>
      <c r="J15" s="89"/>
    </row>
    <row r="16" spans="2:10" x14ac:dyDescent="0.3">
      <c r="I16" s="89"/>
      <c r="J16" s="89"/>
    </row>
    <row r="17" spans="2:10" x14ac:dyDescent="0.3">
      <c r="C17" s="83" t="s">
        <v>53</v>
      </c>
      <c r="G17" s="83" t="s">
        <v>14</v>
      </c>
      <c r="H17" s="83">
        <f>(3*4)+(6*4)/12+((13*4)/(16*12))</f>
        <v>14.270833333333334</v>
      </c>
      <c r="I17" s="89" t="s">
        <v>15</v>
      </c>
      <c r="J17" s="89"/>
    </row>
    <row r="18" spans="2:10" x14ac:dyDescent="0.3">
      <c r="C18" s="83" t="s">
        <v>56</v>
      </c>
      <c r="G18" s="83" t="s">
        <v>14</v>
      </c>
      <c r="H18" s="92">
        <f>8.2/1000</f>
        <v>8.199999999999999E-3</v>
      </c>
      <c r="I18" s="94" t="s">
        <v>18</v>
      </c>
      <c r="J18" s="89" t="s">
        <v>44</v>
      </c>
    </row>
    <row r="19" spans="2:10" x14ac:dyDescent="0.3">
      <c r="C19" s="83" t="s">
        <v>57</v>
      </c>
      <c r="G19" s="83" t="s">
        <v>14</v>
      </c>
      <c r="H19" s="96">
        <f>H18*H17</f>
        <v>0.11702083333333332</v>
      </c>
      <c r="I19" s="89" t="s">
        <v>43</v>
      </c>
      <c r="J19" s="89"/>
    </row>
    <row r="20" spans="2:10" x14ac:dyDescent="0.3">
      <c r="I20" s="89"/>
      <c r="J20" s="89"/>
    </row>
    <row r="21" spans="2:10" x14ac:dyDescent="0.3">
      <c r="C21" s="91" t="s">
        <v>54</v>
      </c>
      <c r="I21" s="89"/>
      <c r="J21" s="89"/>
    </row>
    <row r="22" spans="2:10" x14ac:dyDescent="0.3">
      <c r="I22" s="89"/>
      <c r="J22" s="89"/>
    </row>
    <row r="23" spans="2:10" x14ac:dyDescent="0.3">
      <c r="C23" s="83" t="s">
        <v>55</v>
      </c>
      <c r="G23" s="83" t="s">
        <v>14</v>
      </c>
      <c r="H23" s="83">
        <f>H17</f>
        <v>14.270833333333334</v>
      </c>
      <c r="I23" s="89" t="s">
        <v>15</v>
      </c>
      <c r="J23" s="89"/>
    </row>
    <row r="24" spans="2:10" x14ac:dyDescent="0.3">
      <c r="C24" s="83" t="s">
        <v>58</v>
      </c>
      <c r="G24" s="83" t="s">
        <v>14</v>
      </c>
      <c r="H24" s="92">
        <f>20/1000</f>
        <v>0.02</v>
      </c>
      <c r="I24" s="89" t="s">
        <v>18</v>
      </c>
      <c r="J24" s="89" t="s">
        <v>44</v>
      </c>
    </row>
    <row r="25" spans="2:10" x14ac:dyDescent="0.3">
      <c r="B25" s="84"/>
      <c r="C25" s="83" t="s">
        <v>63</v>
      </c>
      <c r="G25" s="83" t="s">
        <v>14</v>
      </c>
      <c r="H25" s="96">
        <f>H24*H23</f>
        <v>0.28541666666666671</v>
      </c>
      <c r="I25" s="93" t="s">
        <v>43</v>
      </c>
    </row>
    <row r="26" spans="2:10" x14ac:dyDescent="0.3">
      <c r="C26" s="83" t="s">
        <v>59</v>
      </c>
      <c r="G26" s="83" t="s">
        <v>14</v>
      </c>
      <c r="H26" s="92">
        <f>39.1/1000</f>
        <v>3.9100000000000003E-2</v>
      </c>
      <c r="I26" s="89" t="s">
        <v>18</v>
      </c>
      <c r="J26" s="89" t="s">
        <v>44</v>
      </c>
    </row>
    <row r="27" spans="2:10" x14ac:dyDescent="0.3">
      <c r="C27" s="83" t="s">
        <v>64</v>
      </c>
      <c r="G27" s="83" t="s">
        <v>14</v>
      </c>
      <c r="H27" s="96">
        <f>H26*H23</f>
        <v>0.55798958333333337</v>
      </c>
      <c r="I27" s="89" t="s">
        <v>43</v>
      </c>
      <c r="J27" s="89"/>
    </row>
    <row r="28" spans="2:10" x14ac:dyDescent="0.3">
      <c r="I28" s="94"/>
      <c r="J28" s="89"/>
    </row>
    <row r="29" spans="2:10" x14ac:dyDescent="0.3">
      <c r="C29" s="91" t="s">
        <v>60</v>
      </c>
      <c r="I29" s="89"/>
      <c r="J29" s="89"/>
    </row>
    <row r="30" spans="2:10" x14ac:dyDescent="0.3">
      <c r="I30" s="89"/>
      <c r="J30" s="89"/>
    </row>
    <row r="31" spans="2:10" x14ac:dyDescent="0.3">
      <c r="C31" s="83" t="s">
        <v>55</v>
      </c>
      <c r="G31" s="83" t="s">
        <v>14</v>
      </c>
      <c r="H31" s="83">
        <f>H9</f>
        <v>3.7499999999999991</v>
      </c>
      <c r="I31" s="89" t="s">
        <v>15</v>
      </c>
      <c r="J31" s="89"/>
    </row>
    <row r="32" spans="2:10" x14ac:dyDescent="0.3">
      <c r="C32" s="83" t="s">
        <v>56</v>
      </c>
      <c r="G32" s="83" t="s">
        <v>14</v>
      </c>
      <c r="H32" s="83">
        <f>H12</f>
        <v>8.199999999999999E-3</v>
      </c>
      <c r="I32" s="89" t="s">
        <v>18</v>
      </c>
      <c r="J32" s="89"/>
    </row>
    <row r="33" spans="2:10" x14ac:dyDescent="0.3">
      <c r="C33" s="83" t="s">
        <v>57</v>
      </c>
      <c r="G33" s="83" t="s">
        <v>14</v>
      </c>
      <c r="H33" s="96">
        <f>H32*H31</f>
        <v>3.0749999999999989E-2</v>
      </c>
      <c r="I33" s="89" t="s">
        <v>43</v>
      </c>
      <c r="J33" s="89"/>
    </row>
    <row r="34" spans="2:10" x14ac:dyDescent="0.3">
      <c r="I34" s="88"/>
      <c r="J34" s="89"/>
    </row>
    <row r="35" spans="2:10" x14ac:dyDescent="0.3">
      <c r="I35" s="89"/>
      <c r="J35" s="89"/>
    </row>
    <row r="36" spans="2:10" x14ac:dyDescent="0.3">
      <c r="I36" s="89"/>
      <c r="J36" s="89"/>
    </row>
    <row r="37" spans="2:10" x14ac:dyDescent="0.3">
      <c r="I37" s="89"/>
      <c r="J37" s="89"/>
    </row>
    <row r="38" spans="2:10" x14ac:dyDescent="0.3">
      <c r="C38" s="85" t="s">
        <v>62</v>
      </c>
      <c r="G38" s="83" t="s">
        <v>14</v>
      </c>
      <c r="H38" s="83">
        <f>H33+H27+H25+H19+H13</f>
        <v>1.1609500948340656</v>
      </c>
      <c r="I38" s="89" t="s">
        <v>43</v>
      </c>
      <c r="J38" s="89"/>
    </row>
    <row r="39" spans="2:10" x14ac:dyDescent="0.3">
      <c r="C39" s="83" t="s">
        <v>65</v>
      </c>
      <c r="I39" s="89"/>
    </row>
    <row r="40" spans="2:10" x14ac:dyDescent="0.3">
      <c r="C40" s="91" t="s">
        <v>62</v>
      </c>
      <c r="G40" s="83" t="s">
        <v>14</v>
      </c>
      <c r="H40" s="83">
        <f>H38+H38*0.15</f>
        <v>1.3350926090591755</v>
      </c>
      <c r="I40" s="89" t="s">
        <v>43</v>
      </c>
    </row>
    <row r="41" spans="2:10" x14ac:dyDescent="0.3">
      <c r="I41" s="89"/>
    </row>
    <row r="42" spans="2:10" x14ac:dyDescent="0.3">
      <c r="B42" s="84"/>
      <c r="I42" s="93"/>
    </row>
    <row r="43" spans="2:10" x14ac:dyDescent="0.3">
      <c r="I43" s="89"/>
      <c r="J43" s="89"/>
    </row>
    <row r="44" spans="2:10" x14ac:dyDescent="0.3">
      <c r="I44" s="89"/>
      <c r="J44" s="89"/>
    </row>
    <row r="45" spans="2:10" x14ac:dyDescent="0.3">
      <c r="I45" s="94"/>
      <c r="J45" s="89"/>
    </row>
    <row r="46" spans="2:10" x14ac:dyDescent="0.3">
      <c r="I46" s="89"/>
      <c r="J46" s="89"/>
    </row>
    <row r="47" spans="2:10" x14ac:dyDescent="0.3">
      <c r="I47" s="89"/>
      <c r="J47" s="89"/>
    </row>
    <row r="48" spans="2:10" x14ac:dyDescent="0.3">
      <c r="I48" s="89"/>
      <c r="J48" s="89"/>
    </row>
    <row r="49" spans="2:10" x14ac:dyDescent="0.3">
      <c r="I49" s="89"/>
      <c r="J49" s="89"/>
    </row>
    <row r="50" spans="2:10" x14ac:dyDescent="0.3">
      <c r="I50" s="89"/>
      <c r="J50" s="89"/>
    </row>
    <row r="51" spans="2:10" x14ac:dyDescent="0.3">
      <c r="I51" s="89"/>
      <c r="J51" s="89"/>
    </row>
    <row r="52" spans="2:10" x14ac:dyDescent="0.3">
      <c r="I52" s="89"/>
    </row>
    <row r="53" spans="2:10" x14ac:dyDescent="0.3">
      <c r="I53" s="89"/>
    </row>
    <row r="54" spans="2:10" x14ac:dyDescent="0.3">
      <c r="I54" s="89"/>
    </row>
    <row r="55" spans="2:10" x14ac:dyDescent="0.3">
      <c r="B55" s="84"/>
      <c r="I55" s="93"/>
    </row>
    <row r="56" spans="2:10" x14ac:dyDescent="0.3">
      <c r="I56" s="89"/>
      <c r="J56" s="89"/>
    </row>
    <row r="57" spans="2:10" x14ac:dyDescent="0.3">
      <c r="I57" s="89"/>
      <c r="J57" s="89"/>
    </row>
    <row r="58" spans="2:10" x14ac:dyDescent="0.3">
      <c r="I58" s="94"/>
      <c r="J58" s="89"/>
    </row>
    <row r="59" spans="2:10" x14ac:dyDescent="0.3">
      <c r="I59" s="89"/>
      <c r="J59" s="89"/>
    </row>
    <row r="60" spans="2:10" x14ac:dyDescent="0.3">
      <c r="I60" s="89"/>
      <c r="J60" s="89"/>
    </row>
    <row r="61" spans="2:10" x14ac:dyDescent="0.3">
      <c r="I61" s="89"/>
      <c r="J61" s="89"/>
    </row>
    <row r="62" spans="2:10" x14ac:dyDescent="0.3">
      <c r="I62" s="89"/>
      <c r="J62" s="89"/>
    </row>
    <row r="63" spans="2:10" x14ac:dyDescent="0.3">
      <c r="I63" s="89"/>
      <c r="J63" s="89"/>
    </row>
    <row r="64" spans="2:10" x14ac:dyDescent="0.3">
      <c r="I64" s="89"/>
      <c r="J64" s="89"/>
    </row>
    <row r="65" spans="2:10" x14ac:dyDescent="0.3">
      <c r="I65" s="89"/>
    </row>
    <row r="66" spans="2:10" x14ac:dyDescent="0.3">
      <c r="B66" s="84"/>
      <c r="I66" s="87"/>
    </row>
    <row r="67" spans="2:10" x14ac:dyDescent="0.3">
      <c r="I67" s="88"/>
      <c r="J67" s="89"/>
    </row>
    <row r="68" spans="2:10" x14ac:dyDescent="0.3">
      <c r="I68" s="88"/>
      <c r="J68" s="89"/>
    </row>
    <row r="69" spans="2:10" x14ac:dyDescent="0.3">
      <c r="I69" s="90"/>
      <c r="J69" s="89"/>
    </row>
    <row r="70" spans="2:10" x14ac:dyDescent="0.3">
      <c r="I70" s="88"/>
      <c r="J70" s="89"/>
    </row>
    <row r="71" spans="2:10" x14ac:dyDescent="0.3">
      <c r="I71" s="88"/>
      <c r="J71" s="89"/>
    </row>
    <row r="72" spans="2:10" x14ac:dyDescent="0.3">
      <c r="I72" s="88"/>
      <c r="J72" s="89"/>
    </row>
    <row r="73" spans="2:10" x14ac:dyDescent="0.3">
      <c r="I73" s="88"/>
      <c r="J73" s="89"/>
    </row>
    <row r="74" spans="2:10" x14ac:dyDescent="0.3">
      <c r="I74" s="88"/>
      <c r="J74" s="89"/>
    </row>
    <row r="75" spans="2:10" x14ac:dyDescent="0.3">
      <c r="I75" s="88"/>
      <c r="J75" s="89"/>
    </row>
    <row r="77" spans="2:10" x14ac:dyDescent="0.3">
      <c r="B77" s="84"/>
      <c r="I77" s="87"/>
    </row>
    <row r="78" spans="2:10" x14ac:dyDescent="0.3">
      <c r="I78" s="88"/>
      <c r="J78" s="89"/>
    </row>
    <row r="79" spans="2:10" x14ac:dyDescent="0.3">
      <c r="I79" s="88"/>
      <c r="J79" s="89"/>
    </row>
    <row r="80" spans="2:10" x14ac:dyDescent="0.3">
      <c r="I80" s="90"/>
      <c r="J80" s="89"/>
    </row>
    <row r="81" spans="2:10" x14ac:dyDescent="0.3">
      <c r="I81" s="88"/>
      <c r="J81" s="89"/>
    </row>
    <row r="82" spans="2:10" x14ac:dyDescent="0.3">
      <c r="I82" s="88"/>
      <c r="J82" s="89"/>
    </row>
    <row r="83" spans="2:10" x14ac:dyDescent="0.3">
      <c r="I83" s="88"/>
      <c r="J83" s="89"/>
    </row>
    <row r="84" spans="2:10" x14ac:dyDescent="0.3">
      <c r="I84" s="88"/>
      <c r="J84" s="89"/>
    </row>
    <row r="85" spans="2:10" x14ac:dyDescent="0.3">
      <c r="I85" s="88"/>
      <c r="J85" s="89"/>
    </row>
    <row r="86" spans="2:10" x14ac:dyDescent="0.3">
      <c r="I86" s="88"/>
      <c r="J86" s="89"/>
    </row>
    <row r="88" spans="2:10" x14ac:dyDescent="0.3">
      <c r="B88" s="84"/>
      <c r="I88" s="87"/>
    </row>
    <row r="89" spans="2:10" x14ac:dyDescent="0.3">
      <c r="I89" s="88"/>
      <c r="J89" s="89"/>
    </row>
    <row r="90" spans="2:10" x14ac:dyDescent="0.3">
      <c r="I90" s="88"/>
      <c r="J90" s="89"/>
    </row>
    <row r="91" spans="2:10" x14ac:dyDescent="0.3">
      <c r="I91" s="90"/>
      <c r="J91" s="89"/>
    </row>
    <row r="92" spans="2:10" x14ac:dyDescent="0.3">
      <c r="I92" s="88"/>
      <c r="J92" s="89"/>
    </row>
    <row r="93" spans="2:10" x14ac:dyDescent="0.3">
      <c r="I93" s="88"/>
      <c r="J93" s="89"/>
    </row>
    <row r="94" spans="2:10" x14ac:dyDescent="0.3">
      <c r="I94" s="88"/>
      <c r="J94" s="89"/>
    </row>
    <row r="95" spans="2:10" x14ac:dyDescent="0.3">
      <c r="I95" s="88"/>
      <c r="J95" s="89"/>
    </row>
    <row r="96" spans="2:10" x14ac:dyDescent="0.3">
      <c r="I96" s="88"/>
      <c r="J96" s="89"/>
    </row>
    <row r="97" spans="2:10" x14ac:dyDescent="0.3">
      <c r="I97" s="88"/>
      <c r="J97" s="89"/>
    </row>
    <row r="99" spans="2:10" x14ac:dyDescent="0.3">
      <c r="B99" s="84"/>
      <c r="I99" s="87"/>
    </row>
    <row r="100" spans="2:10" x14ac:dyDescent="0.3">
      <c r="I100" s="88"/>
      <c r="J100" s="89"/>
    </row>
    <row r="101" spans="2:10" x14ac:dyDescent="0.3">
      <c r="I101" s="88"/>
      <c r="J101" s="89"/>
    </row>
    <row r="102" spans="2:10" x14ac:dyDescent="0.3">
      <c r="I102" s="90"/>
      <c r="J102" s="89"/>
    </row>
    <row r="103" spans="2:10" x14ac:dyDescent="0.3">
      <c r="I103" s="88"/>
      <c r="J103" s="89"/>
    </row>
    <row r="104" spans="2:10" x14ac:dyDescent="0.3">
      <c r="I104" s="88"/>
      <c r="J104" s="89"/>
    </row>
    <row r="105" spans="2:10" x14ac:dyDescent="0.3">
      <c r="I105" s="88"/>
      <c r="J105" s="89"/>
    </row>
    <row r="106" spans="2:10" x14ac:dyDescent="0.3">
      <c r="I106" s="88"/>
      <c r="J106" s="89"/>
    </row>
    <row r="107" spans="2:10" x14ac:dyDescent="0.3">
      <c r="I107" s="88"/>
      <c r="J107" s="89"/>
    </row>
    <row r="108" spans="2:10" x14ac:dyDescent="0.3">
      <c r="I108" s="88"/>
      <c r="J108" s="89"/>
    </row>
    <row r="110" spans="2:10" x14ac:dyDescent="0.3">
      <c r="B110" s="84"/>
      <c r="I110" s="87"/>
    </row>
    <row r="111" spans="2:10" x14ac:dyDescent="0.3">
      <c r="I111" s="88"/>
      <c r="J111" s="89"/>
    </row>
    <row r="112" spans="2:10" x14ac:dyDescent="0.3">
      <c r="I112" s="88"/>
      <c r="J112" s="89"/>
    </row>
    <row r="113" spans="2:10" x14ac:dyDescent="0.3">
      <c r="I113" s="90"/>
      <c r="J113" s="89"/>
    </row>
    <row r="114" spans="2:10" x14ac:dyDescent="0.3">
      <c r="I114" s="88"/>
      <c r="J114" s="89"/>
    </row>
    <row r="115" spans="2:10" x14ac:dyDescent="0.3">
      <c r="I115" s="88"/>
      <c r="J115" s="89"/>
    </row>
    <row r="116" spans="2:10" x14ac:dyDescent="0.3">
      <c r="I116" s="88"/>
      <c r="J116" s="89"/>
    </row>
    <row r="117" spans="2:10" x14ac:dyDescent="0.3">
      <c r="I117" s="88"/>
      <c r="J117" s="89"/>
    </row>
    <row r="118" spans="2:10" x14ac:dyDescent="0.3">
      <c r="I118" s="88"/>
      <c r="J118" s="89"/>
    </row>
    <row r="119" spans="2:10" x14ac:dyDescent="0.3">
      <c r="I119" s="88"/>
      <c r="J119" s="89"/>
    </row>
    <row r="121" spans="2:10" x14ac:dyDescent="0.3">
      <c r="B121" s="84"/>
      <c r="I121" s="87"/>
    </row>
    <row r="122" spans="2:10" x14ac:dyDescent="0.3">
      <c r="I122" s="88"/>
      <c r="J122" s="89"/>
    </row>
    <row r="123" spans="2:10" x14ac:dyDescent="0.3">
      <c r="I123" s="88"/>
      <c r="J123" s="89"/>
    </row>
    <row r="124" spans="2:10" x14ac:dyDescent="0.3">
      <c r="I124" s="90"/>
      <c r="J124" s="89"/>
    </row>
    <row r="125" spans="2:10" x14ac:dyDescent="0.3">
      <c r="I125" s="88"/>
      <c r="J125" s="89"/>
    </row>
    <row r="126" spans="2:10" x14ac:dyDescent="0.3">
      <c r="I126" s="88"/>
      <c r="J126" s="89"/>
    </row>
    <row r="127" spans="2:10" x14ac:dyDescent="0.3">
      <c r="I127" s="88"/>
      <c r="J127" s="89"/>
    </row>
    <row r="128" spans="2:10" x14ac:dyDescent="0.3">
      <c r="I128" s="88"/>
      <c r="J128" s="89"/>
    </row>
    <row r="129" spans="2:10" x14ac:dyDescent="0.3">
      <c r="I129" s="88"/>
      <c r="J129" s="89"/>
    </row>
    <row r="130" spans="2:10" x14ac:dyDescent="0.3">
      <c r="I130" s="88"/>
      <c r="J130" s="89"/>
    </row>
    <row r="132" spans="2:10" x14ac:dyDescent="0.3">
      <c r="B132" s="84"/>
      <c r="I132" s="87"/>
    </row>
    <row r="133" spans="2:10" x14ac:dyDescent="0.3">
      <c r="I133" s="88"/>
      <c r="J133" s="89"/>
    </row>
    <row r="134" spans="2:10" x14ac:dyDescent="0.3">
      <c r="I134" s="88"/>
      <c r="J134" s="89"/>
    </row>
    <row r="135" spans="2:10" x14ac:dyDescent="0.3">
      <c r="I135" s="90"/>
      <c r="J135" s="89"/>
    </row>
    <row r="136" spans="2:10" x14ac:dyDescent="0.3">
      <c r="I136" s="88"/>
      <c r="J136" s="89"/>
    </row>
    <row r="137" spans="2:10" x14ac:dyDescent="0.3">
      <c r="I137" s="88"/>
      <c r="J137" s="89"/>
    </row>
    <row r="138" spans="2:10" x14ac:dyDescent="0.3">
      <c r="I138" s="88"/>
      <c r="J138" s="89"/>
    </row>
    <row r="139" spans="2:10" x14ac:dyDescent="0.3">
      <c r="I139" s="88"/>
      <c r="J139" s="89"/>
    </row>
    <row r="140" spans="2:10" x14ac:dyDescent="0.3">
      <c r="I140" s="88"/>
      <c r="J140" s="89"/>
    </row>
    <row r="141" spans="2:10" x14ac:dyDescent="0.3">
      <c r="I141" s="88"/>
      <c r="J141" s="89"/>
    </row>
    <row r="144" spans="2:10" x14ac:dyDescent="0.3">
      <c r="B144" s="84"/>
      <c r="I144" s="87"/>
    </row>
    <row r="145" spans="9:10" x14ac:dyDescent="0.3">
      <c r="I145" s="88"/>
      <c r="J145" s="89"/>
    </row>
    <row r="146" spans="9:10" x14ac:dyDescent="0.3">
      <c r="I146" s="88"/>
      <c r="J146" s="89"/>
    </row>
    <row r="147" spans="9:10" x14ac:dyDescent="0.3">
      <c r="I147" s="90"/>
      <c r="J147" s="89"/>
    </row>
    <row r="148" spans="9:10" x14ac:dyDescent="0.3">
      <c r="I148" s="88"/>
      <c r="J148" s="89"/>
    </row>
    <row r="149" spans="9:10" x14ac:dyDescent="0.3">
      <c r="I149" s="88"/>
      <c r="J149" s="89"/>
    </row>
    <row r="150" spans="9:10" x14ac:dyDescent="0.3">
      <c r="I150" s="88"/>
      <c r="J150" s="89"/>
    </row>
    <row r="151" spans="9:10" x14ac:dyDescent="0.3">
      <c r="I151" s="88"/>
      <c r="J151" s="89"/>
    </row>
    <row r="152" spans="9:10" x14ac:dyDescent="0.3">
      <c r="I152" s="88"/>
      <c r="J152" s="89"/>
    </row>
    <row r="153" spans="9:10" x14ac:dyDescent="0.3">
      <c r="I153" s="88"/>
      <c r="J153" s="8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M130"/>
  <sheetViews>
    <sheetView topLeftCell="A91" zoomScale="130" zoomScaleNormal="130" workbookViewId="0">
      <selection activeCell="K114" sqref="K114"/>
    </sheetView>
  </sheetViews>
  <sheetFormatPr defaultRowHeight="14.4" x14ac:dyDescent="0.3"/>
  <cols>
    <col min="1" max="1" width="6.77734375" style="83" customWidth="1"/>
    <col min="2" max="5" width="8.88671875" style="83"/>
    <col min="6" max="6" width="13.77734375" style="83" customWidth="1"/>
    <col min="7" max="12" width="8.88671875" style="83"/>
    <col min="13" max="13" width="21" style="83" customWidth="1"/>
    <col min="14" max="14" width="24" style="83" customWidth="1"/>
    <col min="15" max="16384" width="8.88671875" style="83"/>
  </cols>
  <sheetData>
    <row r="3" spans="2:11" customFormat="1" x14ac:dyDescent="0.3">
      <c r="B3" s="97" t="s">
        <v>42</v>
      </c>
    </row>
    <row r="4" spans="2:11" x14ac:dyDescent="0.3">
      <c r="B4" s="84"/>
    </row>
    <row r="5" spans="2:11" customFormat="1" x14ac:dyDescent="0.3">
      <c r="B5" s="77" t="s">
        <v>66</v>
      </c>
    </row>
    <row r="6" spans="2:11" customFormat="1" x14ac:dyDescent="0.3">
      <c r="I6" s="76"/>
    </row>
    <row r="7" spans="2:11" customFormat="1" x14ac:dyDescent="0.3">
      <c r="B7" s="91"/>
      <c r="C7" s="83"/>
      <c r="D7" s="83"/>
      <c r="E7" s="83"/>
      <c r="F7" s="83"/>
      <c r="G7" s="83"/>
      <c r="H7" s="83"/>
      <c r="I7" s="87"/>
      <c r="J7" s="83"/>
      <c r="K7" s="83"/>
    </row>
    <row r="8" spans="2:11" customFormat="1" x14ac:dyDescent="0.3">
      <c r="B8" s="83"/>
      <c r="C8" s="83"/>
      <c r="D8" s="83"/>
      <c r="E8" s="83"/>
      <c r="F8" s="83"/>
      <c r="G8" s="83"/>
      <c r="H8" s="83"/>
      <c r="I8" s="88"/>
      <c r="J8" s="89"/>
      <c r="K8" s="83"/>
    </row>
    <row r="9" spans="2:11" customFormat="1" x14ac:dyDescent="0.3">
      <c r="B9" s="83"/>
      <c r="C9" s="83"/>
      <c r="D9" s="83"/>
      <c r="E9" s="83"/>
      <c r="F9" s="83"/>
      <c r="G9" s="83"/>
      <c r="H9" s="83"/>
      <c r="I9" s="88"/>
      <c r="J9" s="89"/>
      <c r="K9" s="83"/>
    </row>
    <row r="10" spans="2:11" customFormat="1" x14ac:dyDescent="0.3">
      <c r="B10" s="83"/>
      <c r="C10" s="83"/>
      <c r="D10" s="83"/>
      <c r="E10" s="83"/>
      <c r="F10" s="83"/>
      <c r="G10" s="83"/>
      <c r="H10" s="83"/>
      <c r="I10" s="90"/>
      <c r="J10" s="89"/>
      <c r="K10" s="83"/>
    </row>
    <row r="11" spans="2:11" customFormat="1" x14ac:dyDescent="0.3">
      <c r="B11" s="83"/>
      <c r="C11" s="83"/>
      <c r="D11" s="83"/>
      <c r="E11" s="83"/>
      <c r="F11" s="83"/>
      <c r="G11" s="83"/>
      <c r="H11" s="83"/>
      <c r="I11" s="88"/>
      <c r="J11" s="89"/>
      <c r="K11" s="83"/>
    </row>
    <row r="12" spans="2:11" customFormat="1" x14ac:dyDescent="0.3">
      <c r="B12" s="83"/>
      <c r="C12" s="83"/>
      <c r="D12" s="83"/>
      <c r="E12" s="83"/>
      <c r="F12" s="83"/>
      <c r="G12" s="83"/>
      <c r="H12" s="83"/>
      <c r="I12" s="88"/>
      <c r="J12" s="89"/>
      <c r="K12" s="83"/>
    </row>
    <row r="13" spans="2:11" customFormat="1" x14ac:dyDescent="0.3">
      <c r="B13" s="83"/>
      <c r="C13" s="83"/>
      <c r="D13" s="83"/>
      <c r="E13" s="83"/>
      <c r="F13" s="83"/>
      <c r="G13" s="83"/>
      <c r="H13" s="83"/>
      <c r="I13" s="88"/>
      <c r="J13" s="89"/>
      <c r="K13" s="83"/>
    </row>
    <row r="14" spans="2:11" customFormat="1" x14ac:dyDescent="0.3">
      <c r="B14" s="83"/>
      <c r="C14" s="83"/>
      <c r="D14" s="83"/>
      <c r="E14" s="83"/>
      <c r="F14" s="83"/>
      <c r="G14" s="83"/>
      <c r="H14" s="83"/>
      <c r="I14" s="88"/>
      <c r="J14" s="89"/>
      <c r="K14" s="83"/>
    </row>
    <row r="15" spans="2:11" customFormat="1" x14ac:dyDescent="0.3">
      <c r="B15" s="83"/>
      <c r="C15" s="83"/>
      <c r="D15" s="83"/>
      <c r="E15" s="83"/>
      <c r="F15" s="83"/>
      <c r="G15" s="83"/>
      <c r="H15" s="83"/>
      <c r="I15" s="88"/>
      <c r="J15" s="89"/>
      <c r="K15" s="83"/>
    </row>
    <row r="16" spans="2:11" customFormat="1" x14ac:dyDescent="0.3">
      <c r="B16" s="83"/>
      <c r="C16" s="83"/>
      <c r="D16" s="83"/>
      <c r="E16" s="83"/>
      <c r="F16" s="83"/>
      <c r="G16" s="83"/>
      <c r="H16" s="83"/>
      <c r="I16" s="88"/>
      <c r="J16" s="89"/>
      <c r="K16" s="83"/>
    </row>
    <row r="17" spans="1:13" customFormat="1" x14ac:dyDescent="0.3">
      <c r="I17" s="79"/>
      <c r="J17" s="78"/>
    </row>
    <row r="18" spans="1:13" x14ac:dyDescent="0.3">
      <c r="I18" s="88"/>
      <c r="J18" s="89"/>
    </row>
    <row r="19" spans="1:13" x14ac:dyDescent="0.3">
      <c r="A19" s="41"/>
      <c r="B19" s="41"/>
      <c r="C19" s="41"/>
      <c r="D19" s="41"/>
      <c r="E19" s="41"/>
      <c r="F19" s="41"/>
      <c r="G19" s="41"/>
      <c r="H19" s="41"/>
      <c r="I19" s="98"/>
      <c r="J19" s="41"/>
      <c r="K19" s="41"/>
      <c r="L19" s="41"/>
      <c r="M19" s="41"/>
    </row>
    <row r="20" spans="1:13" x14ac:dyDescent="0.3">
      <c r="A20" s="41"/>
      <c r="B20" s="105"/>
      <c r="C20" s="41"/>
      <c r="D20" s="41"/>
      <c r="E20" s="41"/>
      <c r="F20" s="41"/>
      <c r="G20" s="41"/>
      <c r="H20" s="41"/>
      <c r="I20" s="153"/>
      <c r="J20" s="41"/>
      <c r="K20" s="41"/>
      <c r="L20" s="41"/>
      <c r="M20" s="41"/>
    </row>
    <row r="21" spans="1:13" x14ac:dyDescent="0.3">
      <c r="A21" s="41"/>
      <c r="B21" s="41"/>
      <c r="C21" s="41"/>
      <c r="D21" s="41"/>
      <c r="E21" s="41"/>
      <c r="F21" s="41"/>
      <c r="G21" s="41"/>
      <c r="H21" s="41"/>
      <c r="I21" s="98"/>
      <c r="J21" s="154"/>
      <c r="K21" s="41"/>
      <c r="L21" s="41"/>
      <c r="M21" s="41"/>
    </row>
    <row r="22" spans="1:13" x14ac:dyDescent="0.3">
      <c r="A22" s="41"/>
      <c r="B22" s="41"/>
      <c r="C22" s="41"/>
      <c r="D22" s="41"/>
      <c r="E22" s="41"/>
      <c r="F22" s="41"/>
      <c r="G22" s="41"/>
      <c r="H22" s="41"/>
      <c r="I22" s="98"/>
      <c r="J22" s="154"/>
      <c r="K22" s="41"/>
      <c r="L22" s="41"/>
      <c r="M22" s="41"/>
    </row>
    <row r="23" spans="1:13" x14ac:dyDescent="0.3">
      <c r="A23" s="41"/>
      <c r="B23" s="41"/>
      <c r="C23" s="41"/>
      <c r="D23" s="41"/>
      <c r="E23" s="41"/>
      <c r="F23" s="41"/>
      <c r="G23" s="41"/>
      <c r="H23" s="41"/>
      <c r="I23" s="155"/>
      <c r="J23" s="154"/>
      <c r="K23" s="41"/>
      <c r="L23" s="41"/>
      <c r="M23" s="41"/>
    </row>
    <row r="24" spans="1:13" x14ac:dyDescent="0.3">
      <c r="A24" s="41"/>
      <c r="B24" s="41"/>
      <c r="C24" s="41"/>
      <c r="D24" s="41"/>
      <c r="E24" s="41"/>
      <c r="F24" s="41"/>
      <c r="G24" s="41"/>
      <c r="H24" s="41"/>
      <c r="I24" s="98"/>
      <c r="J24" s="154"/>
      <c r="K24" s="41"/>
      <c r="L24" s="41"/>
      <c r="M24" s="41"/>
    </row>
    <row r="25" spans="1:13" x14ac:dyDescent="0.3">
      <c r="A25" s="41"/>
      <c r="B25" s="41"/>
      <c r="C25" s="41"/>
      <c r="D25" s="41"/>
      <c r="E25" s="41"/>
      <c r="F25" s="41"/>
      <c r="G25" s="41"/>
      <c r="H25" s="41"/>
      <c r="I25" s="98"/>
      <c r="J25" s="154"/>
      <c r="K25" s="41"/>
      <c r="L25" s="41"/>
      <c r="M25" s="41"/>
    </row>
    <row r="26" spans="1:13" x14ac:dyDescent="0.3">
      <c r="I26" s="88"/>
      <c r="J26" s="89"/>
    </row>
    <row r="27" spans="1:13" x14ac:dyDescent="0.3">
      <c r="I27" s="88"/>
      <c r="J27" s="89"/>
    </row>
    <row r="28" spans="1:13" x14ac:dyDescent="0.3">
      <c r="I28" s="88"/>
      <c r="J28" s="89"/>
    </row>
    <row r="29" spans="1:13" x14ac:dyDescent="0.3">
      <c r="I29" s="88"/>
      <c r="J29" s="89"/>
    </row>
    <row r="30" spans="1:13" x14ac:dyDescent="0.3">
      <c r="I30" s="88"/>
      <c r="J30" s="89"/>
    </row>
    <row r="31" spans="1:13" x14ac:dyDescent="0.3">
      <c r="I31" s="88"/>
      <c r="J31" s="89"/>
    </row>
    <row r="32" spans="1:13" x14ac:dyDescent="0.3">
      <c r="I32" s="88"/>
      <c r="J32" s="89"/>
    </row>
    <row r="33" spans="1:10" x14ac:dyDescent="0.3">
      <c r="I33" s="88"/>
      <c r="J33" s="89"/>
    </row>
    <row r="34" spans="1:10" x14ac:dyDescent="0.3">
      <c r="B34" s="83" t="s">
        <v>76</v>
      </c>
      <c r="I34" s="88"/>
      <c r="J34" s="89"/>
    </row>
    <row r="35" spans="1:10" x14ac:dyDescent="0.3">
      <c r="A35" s="84" t="s">
        <v>86</v>
      </c>
      <c r="I35" s="88"/>
      <c r="J35" s="89"/>
    </row>
    <row r="36" spans="1:10" x14ac:dyDescent="0.3">
      <c r="B36" s="91" t="s">
        <v>78</v>
      </c>
      <c r="I36" s="88"/>
      <c r="J36" s="89"/>
    </row>
    <row r="37" spans="1:10" x14ac:dyDescent="0.3">
      <c r="B37" s="95" t="s">
        <v>67</v>
      </c>
      <c r="H37" s="88"/>
      <c r="I37" s="87"/>
      <c r="J37" s="89"/>
    </row>
    <row r="38" spans="1:10" x14ac:dyDescent="0.3">
      <c r="C38" s="83" t="s">
        <v>68</v>
      </c>
      <c r="G38" s="83" t="s">
        <v>14</v>
      </c>
      <c r="H38" s="80">
        <v>8</v>
      </c>
      <c r="I38" s="89" t="s">
        <v>15</v>
      </c>
      <c r="J38" s="89" t="s">
        <v>77</v>
      </c>
    </row>
    <row r="39" spans="1:10" x14ac:dyDescent="0.3">
      <c r="C39" s="83" t="s">
        <v>47</v>
      </c>
      <c r="G39" s="83" t="s">
        <v>14</v>
      </c>
      <c r="H39" s="80">
        <f>(50-1-3-1-1)/12</f>
        <v>3.6666666666666665</v>
      </c>
      <c r="I39" s="89" t="s">
        <v>15</v>
      </c>
      <c r="J39" s="89" t="s">
        <v>80</v>
      </c>
    </row>
    <row r="40" spans="1:10" x14ac:dyDescent="0.3">
      <c r="C40" s="83" t="s">
        <v>69</v>
      </c>
      <c r="G40" s="83" t="s">
        <v>14</v>
      </c>
      <c r="H40" s="88">
        <f>SQRT(H38^2+H39^2)</f>
        <v>8.8002525216293908</v>
      </c>
      <c r="I40" s="94" t="s">
        <v>15</v>
      </c>
      <c r="J40" s="89"/>
    </row>
    <row r="41" spans="1:10" x14ac:dyDescent="0.3">
      <c r="C41" s="83" t="s">
        <v>71</v>
      </c>
      <c r="G41" s="83" t="s">
        <v>14</v>
      </c>
      <c r="H41" s="80">
        <f>6.1/1000</f>
        <v>6.0999999999999995E-3</v>
      </c>
      <c r="I41" s="94" t="s">
        <v>18</v>
      </c>
      <c r="J41" s="89" t="s">
        <v>44</v>
      </c>
    </row>
    <row r="42" spans="1:10" x14ac:dyDescent="0.3">
      <c r="C42" s="83" t="s">
        <v>72</v>
      </c>
      <c r="G42" s="83" t="s">
        <v>14</v>
      </c>
      <c r="H42" s="98">
        <f>H41*H40*2</f>
        <v>0.10736308076387856</v>
      </c>
      <c r="I42" s="94" t="s">
        <v>43</v>
      </c>
      <c r="J42" s="89"/>
    </row>
    <row r="43" spans="1:10" x14ac:dyDescent="0.3">
      <c r="B43" s="95" t="s">
        <v>81</v>
      </c>
      <c r="H43" s="88"/>
      <c r="I43" s="89"/>
      <c r="J43" s="89"/>
    </row>
    <row r="44" spans="1:10" x14ac:dyDescent="0.3">
      <c r="C44" s="83" t="s">
        <v>70</v>
      </c>
      <c r="G44" s="83" t="s">
        <v>14</v>
      </c>
      <c r="H44" s="88">
        <f>H38</f>
        <v>8</v>
      </c>
      <c r="I44" s="89" t="s">
        <v>15</v>
      </c>
      <c r="J44" s="89"/>
    </row>
    <row r="45" spans="1:10" x14ac:dyDescent="0.3">
      <c r="C45" s="83" t="s">
        <v>71</v>
      </c>
      <c r="G45" s="83" t="s">
        <v>14</v>
      </c>
      <c r="H45" s="80">
        <f>6.1/1000</f>
        <v>6.0999999999999995E-3</v>
      </c>
      <c r="I45" s="89" t="s">
        <v>18</v>
      </c>
      <c r="J45" s="89" t="s">
        <v>44</v>
      </c>
    </row>
    <row r="46" spans="1:10" x14ac:dyDescent="0.3">
      <c r="C46" s="83" t="s">
        <v>73</v>
      </c>
      <c r="G46" s="83" t="s">
        <v>14</v>
      </c>
      <c r="H46" s="88">
        <f>H44*H45</f>
        <v>4.8799999999999996E-2</v>
      </c>
      <c r="I46" s="89" t="s">
        <v>43</v>
      </c>
      <c r="J46" s="89"/>
    </row>
    <row r="47" spans="1:10" x14ac:dyDescent="0.3">
      <c r="H47" s="88"/>
      <c r="I47" s="89"/>
      <c r="J47" s="89"/>
    </row>
    <row r="48" spans="1:10" x14ac:dyDescent="0.3">
      <c r="C48" s="83" t="s">
        <v>74</v>
      </c>
      <c r="G48" s="83" t="s">
        <v>14</v>
      </c>
      <c r="H48" s="88">
        <f>H46+H42</f>
        <v>0.15616308076387855</v>
      </c>
      <c r="I48" s="89" t="s">
        <v>43</v>
      </c>
      <c r="J48" s="89"/>
    </row>
    <row r="49" spans="2:10" x14ac:dyDescent="0.3">
      <c r="C49" s="83" t="s">
        <v>75</v>
      </c>
      <c r="G49" s="83" t="s">
        <v>14</v>
      </c>
      <c r="H49" s="96">
        <f>H48/2</f>
        <v>7.8081540381939277E-2</v>
      </c>
      <c r="I49" s="89" t="s">
        <v>43</v>
      </c>
    </row>
    <row r="50" spans="2:10" x14ac:dyDescent="0.3">
      <c r="B50" s="84"/>
      <c r="I50" s="87"/>
    </row>
    <row r="51" spans="2:10" x14ac:dyDescent="0.3">
      <c r="B51" s="91" t="s">
        <v>79</v>
      </c>
      <c r="I51" s="88"/>
      <c r="J51" s="89"/>
    </row>
    <row r="52" spans="2:10" x14ac:dyDescent="0.3">
      <c r="B52" s="95" t="s">
        <v>67</v>
      </c>
      <c r="H52" s="88"/>
      <c r="I52" s="87"/>
      <c r="J52" s="89"/>
    </row>
    <row r="53" spans="2:10" x14ac:dyDescent="0.3">
      <c r="C53" s="83" t="s">
        <v>68</v>
      </c>
      <c r="G53" s="83" t="s">
        <v>14</v>
      </c>
      <c r="H53" s="80">
        <v>8</v>
      </c>
      <c r="I53" s="89" t="s">
        <v>15</v>
      </c>
      <c r="J53" s="89" t="s">
        <v>77</v>
      </c>
    </row>
    <row r="54" spans="2:10" x14ac:dyDescent="0.3">
      <c r="C54" s="83" t="s">
        <v>47</v>
      </c>
      <c r="G54" s="83" t="s">
        <v>14</v>
      </c>
      <c r="H54" s="80">
        <f>(50-1-3-1-1)/12</f>
        <v>3.6666666666666665</v>
      </c>
      <c r="I54" s="89" t="s">
        <v>15</v>
      </c>
      <c r="J54" s="89" t="s">
        <v>80</v>
      </c>
    </row>
    <row r="55" spans="2:10" x14ac:dyDescent="0.3">
      <c r="C55" s="83" t="s">
        <v>69</v>
      </c>
      <c r="G55" s="83" t="s">
        <v>14</v>
      </c>
      <c r="H55" s="88">
        <f>SQRT(H53^2+H54^2)</f>
        <v>8.8002525216293908</v>
      </c>
      <c r="I55" s="94" t="s">
        <v>15</v>
      </c>
      <c r="J55" s="89"/>
    </row>
    <row r="56" spans="2:10" x14ac:dyDescent="0.3">
      <c r="C56" s="83" t="s">
        <v>71</v>
      </c>
      <c r="G56" s="83" t="s">
        <v>14</v>
      </c>
      <c r="H56" s="80">
        <f>6.1/1000</f>
        <v>6.0999999999999995E-3</v>
      </c>
      <c r="I56" s="94" t="s">
        <v>18</v>
      </c>
      <c r="J56" s="89" t="s">
        <v>44</v>
      </c>
    </row>
    <row r="57" spans="2:10" x14ac:dyDescent="0.3">
      <c r="C57" s="83" t="s">
        <v>72</v>
      </c>
      <c r="G57" s="83" t="s">
        <v>14</v>
      </c>
      <c r="H57" s="98">
        <f>H56*H55*2</f>
        <v>0.10736308076387856</v>
      </c>
      <c r="I57" s="94" t="s">
        <v>43</v>
      </c>
      <c r="J57" s="89"/>
    </row>
    <row r="58" spans="2:10" x14ac:dyDescent="0.3">
      <c r="B58" s="95" t="s">
        <v>81</v>
      </c>
      <c r="H58" s="88"/>
      <c r="I58" s="89"/>
      <c r="J58" s="89"/>
    </row>
    <row r="59" spans="2:10" x14ac:dyDescent="0.3">
      <c r="C59" s="83" t="s">
        <v>70</v>
      </c>
      <c r="G59" s="83" t="s">
        <v>14</v>
      </c>
      <c r="H59" s="88">
        <f>H53</f>
        <v>8</v>
      </c>
      <c r="I59" s="89" t="s">
        <v>15</v>
      </c>
      <c r="J59" s="89"/>
    </row>
    <row r="60" spans="2:10" x14ac:dyDescent="0.3">
      <c r="C60" s="83" t="s">
        <v>71</v>
      </c>
      <c r="G60" s="83" t="s">
        <v>14</v>
      </c>
      <c r="H60" s="80">
        <f>6.1/1000</f>
        <v>6.0999999999999995E-3</v>
      </c>
      <c r="I60" s="89" t="s">
        <v>18</v>
      </c>
      <c r="J60" s="89" t="s">
        <v>44</v>
      </c>
    </row>
    <row r="61" spans="2:10" x14ac:dyDescent="0.3">
      <c r="C61" s="83" t="s">
        <v>73</v>
      </c>
      <c r="G61" s="83" t="s">
        <v>14</v>
      </c>
      <c r="H61" s="88">
        <f>H59*H60</f>
        <v>4.8799999999999996E-2</v>
      </c>
      <c r="I61" s="89" t="s">
        <v>43</v>
      </c>
    </row>
    <row r="62" spans="2:10" x14ac:dyDescent="0.3">
      <c r="H62" s="88"/>
      <c r="I62" s="89"/>
      <c r="J62" s="89"/>
    </row>
    <row r="63" spans="2:10" x14ac:dyDescent="0.3">
      <c r="C63" s="83" t="s">
        <v>82</v>
      </c>
      <c r="G63" s="83" t="s">
        <v>14</v>
      </c>
      <c r="H63" s="88">
        <f>H61+H57</f>
        <v>0.15616308076387855</v>
      </c>
      <c r="I63" s="89" t="s">
        <v>43</v>
      </c>
      <c r="J63" s="89"/>
    </row>
    <row r="64" spans="2:10" x14ac:dyDescent="0.3">
      <c r="C64" s="83" t="s">
        <v>83</v>
      </c>
      <c r="G64" s="83" t="s">
        <v>14</v>
      </c>
      <c r="H64" s="96">
        <f>H63/2</f>
        <v>7.8081540381939277E-2</v>
      </c>
      <c r="I64" s="89" t="s">
        <v>43</v>
      </c>
      <c r="J64" s="89"/>
    </row>
    <row r="65" spans="1:10" x14ac:dyDescent="0.3">
      <c r="I65" s="88"/>
      <c r="J65" s="89"/>
    </row>
    <row r="66" spans="1:10" x14ac:dyDescent="0.3">
      <c r="B66" s="95" t="s">
        <v>85</v>
      </c>
      <c r="G66" s="100" t="s">
        <v>14</v>
      </c>
      <c r="H66" s="101">
        <f>H64+H49</f>
        <v>0.15616308076387855</v>
      </c>
      <c r="I66" s="99" t="s">
        <v>43</v>
      </c>
      <c r="J66" s="99" t="s">
        <v>84</v>
      </c>
    </row>
    <row r="67" spans="1:10" x14ac:dyDescent="0.3">
      <c r="I67" s="88"/>
      <c r="J67" s="89"/>
    </row>
    <row r="68" spans="1:10" x14ac:dyDescent="0.3">
      <c r="A68" s="84" t="s">
        <v>87</v>
      </c>
      <c r="I68" s="88"/>
      <c r="J68" s="89"/>
    </row>
    <row r="69" spans="1:10" x14ac:dyDescent="0.3">
      <c r="I69" s="88"/>
      <c r="J69" s="89"/>
    </row>
    <row r="70" spans="1:10" x14ac:dyDescent="0.3">
      <c r="B70" s="91" t="s">
        <v>88</v>
      </c>
      <c r="I70" s="88"/>
      <c r="J70" s="89"/>
    </row>
    <row r="71" spans="1:10" x14ac:dyDescent="0.3">
      <c r="B71" s="95" t="s">
        <v>67</v>
      </c>
      <c r="H71" s="88"/>
      <c r="I71" s="87"/>
      <c r="J71" s="89"/>
    </row>
    <row r="72" spans="1:10" x14ac:dyDescent="0.3">
      <c r="C72" s="83" t="s">
        <v>68</v>
      </c>
      <c r="G72" s="83" t="s">
        <v>14</v>
      </c>
      <c r="H72" s="80">
        <v>8</v>
      </c>
      <c r="I72" s="89" t="s">
        <v>15</v>
      </c>
      <c r="J72" s="89" t="s">
        <v>77</v>
      </c>
    </row>
    <row r="73" spans="1:10" x14ac:dyDescent="0.3">
      <c r="C73" s="83" t="s">
        <v>47</v>
      </c>
      <c r="G73" s="83" t="s">
        <v>14</v>
      </c>
      <c r="H73" s="80">
        <f>(67.5-1-3-1-1)/12</f>
        <v>5.125</v>
      </c>
      <c r="I73" s="89" t="s">
        <v>15</v>
      </c>
      <c r="J73" s="89"/>
    </row>
    <row r="74" spans="1:10" x14ac:dyDescent="0.3">
      <c r="C74" s="83" t="s">
        <v>69</v>
      </c>
      <c r="G74" s="83" t="s">
        <v>14</v>
      </c>
      <c r="H74" s="88">
        <f>SQRT(H72^2+H73^2)</f>
        <v>9.5008223328299319</v>
      </c>
      <c r="I74" s="94" t="s">
        <v>15</v>
      </c>
      <c r="J74" s="89"/>
    </row>
    <row r="75" spans="1:10" x14ac:dyDescent="0.3">
      <c r="C75" s="83" t="s">
        <v>71</v>
      </c>
      <c r="G75" s="83" t="s">
        <v>14</v>
      </c>
      <c r="H75" s="80">
        <f>6.1/1000</f>
        <v>6.0999999999999995E-3</v>
      </c>
      <c r="I75" s="94" t="s">
        <v>18</v>
      </c>
      <c r="J75" s="89" t="s">
        <v>44</v>
      </c>
    </row>
    <row r="76" spans="1:10" x14ac:dyDescent="0.3">
      <c r="C76" s="83" t="s">
        <v>72</v>
      </c>
      <c r="G76" s="83" t="s">
        <v>14</v>
      </c>
      <c r="H76" s="98">
        <f>H75*H74*2</f>
        <v>0.11591003246052516</v>
      </c>
      <c r="I76" s="94" t="s">
        <v>43</v>
      </c>
      <c r="J76" s="89"/>
    </row>
    <row r="77" spans="1:10" x14ac:dyDescent="0.3">
      <c r="B77" s="95" t="s">
        <v>81</v>
      </c>
      <c r="H77" s="88"/>
      <c r="I77" s="89"/>
      <c r="J77" s="89"/>
    </row>
    <row r="78" spans="1:10" x14ac:dyDescent="0.3">
      <c r="C78" s="83" t="s">
        <v>70</v>
      </c>
      <c r="G78" s="83" t="s">
        <v>14</v>
      </c>
      <c r="H78" s="88">
        <f>H72</f>
        <v>8</v>
      </c>
      <c r="I78" s="89" t="s">
        <v>15</v>
      </c>
      <c r="J78" s="89"/>
    </row>
    <row r="79" spans="1:10" x14ac:dyDescent="0.3">
      <c r="C79" s="83" t="s">
        <v>71</v>
      </c>
      <c r="G79" s="83" t="s">
        <v>14</v>
      </c>
      <c r="H79" s="80">
        <f>6.1/1000</f>
        <v>6.0999999999999995E-3</v>
      </c>
      <c r="I79" s="89" t="s">
        <v>18</v>
      </c>
      <c r="J79" s="89" t="s">
        <v>44</v>
      </c>
    </row>
    <row r="80" spans="1:10" x14ac:dyDescent="0.3">
      <c r="C80" s="83" t="s">
        <v>73</v>
      </c>
      <c r="G80" s="83" t="s">
        <v>14</v>
      </c>
      <c r="H80" s="88">
        <f>H78*H79</f>
        <v>4.8799999999999996E-2</v>
      </c>
      <c r="I80" s="89" t="s">
        <v>43</v>
      </c>
      <c r="J80" s="89"/>
    </row>
    <row r="81" spans="2:10" x14ac:dyDescent="0.3">
      <c r="H81" s="88"/>
      <c r="I81" s="89"/>
      <c r="J81" s="89"/>
    </row>
    <row r="82" spans="2:10" x14ac:dyDescent="0.3">
      <c r="C82" s="83" t="s">
        <v>74</v>
      </c>
      <c r="G82" s="83" t="s">
        <v>14</v>
      </c>
      <c r="H82" s="88">
        <f>H80+H76</f>
        <v>0.16471003246052515</v>
      </c>
      <c r="I82" s="89" t="s">
        <v>43</v>
      </c>
      <c r="J82" s="89"/>
    </row>
    <row r="83" spans="2:10" x14ac:dyDescent="0.3">
      <c r="C83" s="83" t="s">
        <v>75</v>
      </c>
      <c r="G83" s="83" t="s">
        <v>14</v>
      </c>
      <c r="H83" s="96">
        <f>H82/2</f>
        <v>8.2355016230262576E-2</v>
      </c>
      <c r="I83" s="89" t="s">
        <v>43</v>
      </c>
    </row>
    <row r="84" spans="2:10" x14ac:dyDescent="0.3">
      <c r="I84" s="88"/>
      <c r="J84" s="89"/>
    </row>
    <row r="85" spans="2:10" x14ac:dyDescent="0.3">
      <c r="B85" s="91" t="s">
        <v>89</v>
      </c>
      <c r="I85" s="88"/>
      <c r="J85" s="89"/>
    </row>
    <row r="86" spans="2:10" x14ac:dyDescent="0.3">
      <c r="B86" s="95" t="s">
        <v>67</v>
      </c>
      <c r="H86" s="88"/>
      <c r="I86" s="87"/>
      <c r="J86" s="89"/>
    </row>
    <row r="87" spans="2:10" x14ac:dyDescent="0.3">
      <c r="C87" s="83" t="s">
        <v>68</v>
      </c>
      <c r="G87" s="83" t="s">
        <v>14</v>
      </c>
      <c r="H87" s="80">
        <v>8</v>
      </c>
      <c r="I87" s="89" t="s">
        <v>15</v>
      </c>
      <c r="J87" s="89" t="s">
        <v>77</v>
      </c>
    </row>
    <row r="88" spans="2:10" x14ac:dyDescent="0.3">
      <c r="C88" s="83" t="s">
        <v>47</v>
      </c>
      <c r="G88" s="83" t="s">
        <v>14</v>
      </c>
      <c r="H88" s="80">
        <f>(67.5-1-3-1-1)/12</f>
        <v>5.125</v>
      </c>
      <c r="I88" s="89" t="s">
        <v>15</v>
      </c>
      <c r="J88" s="89" t="s">
        <v>80</v>
      </c>
    </row>
    <row r="89" spans="2:10" x14ac:dyDescent="0.3">
      <c r="C89" s="83" t="s">
        <v>69</v>
      </c>
      <c r="G89" s="83" t="s">
        <v>14</v>
      </c>
      <c r="H89" s="88">
        <f>SQRT(H87^2+H88^2)</f>
        <v>9.5008223328299319</v>
      </c>
      <c r="I89" s="94" t="s">
        <v>15</v>
      </c>
      <c r="J89" s="89"/>
    </row>
    <row r="90" spans="2:10" x14ac:dyDescent="0.3">
      <c r="C90" s="83" t="s">
        <v>71</v>
      </c>
      <c r="G90" s="83" t="s">
        <v>14</v>
      </c>
      <c r="H90" s="80">
        <f>6.1/1000</f>
        <v>6.0999999999999995E-3</v>
      </c>
      <c r="I90" s="94" t="s">
        <v>18</v>
      </c>
      <c r="J90" s="89" t="s">
        <v>44</v>
      </c>
    </row>
    <row r="91" spans="2:10" x14ac:dyDescent="0.3">
      <c r="C91" s="83" t="s">
        <v>72</v>
      </c>
      <c r="G91" s="83" t="s">
        <v>14</v>
      </c>
      <c r="H91" s="98">
        <f>H90*H89*2</f>
        <v>0.11591003246052516</v>
      </c>
      <c r="I91" s="94" t="s">
        <v>43</v>
      </c>
      <c r="J91" s="89"/>
    </row>
    <row r="92" spans="2:10" x14ac:dyDescent="0.3">
      <c r="B92" s="95" t="s">
        <v>81</v>
      </c>
      <c r="H92" s="88"/>
      <c r="I92" s="89"/>
      <c r="J92" s="89"/>
    </row>
    <row r="93" spans="2:10" x14ac:dyDescent="0.3">
      <c r="C93" s="83" t="s">
        <v>70</v>
      </c>
      <c r="G93" s="83" t="s">
        <v>14</v>
      </c>
      <c r="H93" s="88">
        <f>H87</f>
        <v>8</v>
      </c>
      <c r="I93" s="89" t="s">
        <v>15</v>
      </c>
      <c r="J93" s="89"/>
    </row>
    <row r="94" spans="2:10" x14ac:dyDescent="0.3">
      <c r="C94" s="83" t="s">
        <v>71</v>
      </c>
      <c r="G94" s="83" t="s">
        <v>14</v>
      </c>
      <c r="H94" s="80">
        <f>6.1/1000</f>
        <v>6.0999999999999995E-3</v>
      </c>
      <c r="I94" s="89" t="s">
        <v>18</v>
      </c>
      <c r="J94" s="89" t="s">
        <v>44</v>
      </c>
    </row>
    <row r="95" spans="2:10" x14ac:dyDescent="0.3">
      <c r="C95" s="83" t="s">
        <v>73</v>
      </c>
      <c r="G95" s="83" t="s">
        <v>14</v>
      </c>
      <c r="H95" s="88">
        <f>H93*H94</f>
        <v>4.8799999999999996E-2</v>
      </c>
      <c r="I95" s="89" t="s">
        <v>43</v>
      </c>
    </row>
    <row r="96" spans="2:10" x14ac:dyDescent="0.3">
      <c r="H96" s="88"/>
      <c r="I96" s="103"/>
      <c r="J96" s="89"/>
    </row>
    <row r="97" spans="1:10" x14ac:dyDescent="0.3">
      <c r="C97" s="83" t="s">
        <v>82</v>
      </c>
      <c r="G97" s="83" t="s">
        <v>14</v>
      </c>
      <c r="H97" s="88">
        <f>H95+H91</f>
        <v>0.16471003246052515</v>
      </c>
      <c r="I97" s="103" t="s">
        <v>43</v>
      </c>
      <c r="J97" s="89"/>
    </row>
    <row r="98" spans="1:10" x14ac:dyDescent="0.3">
      <c r="C98" s="83" t="s">
        <v>83</v>
      </c>
      <c r="G98" s="83" t="s">
        <v>14</v>
      </c>
      <c r="H98" s="96">
        <f>H97/2</f>
        <v>8.2355016230262576E-2</v>
      </c>
      <c r="I98" s="103" t="s">
        <v>43</v>
      </c>
      <c r="J98" s="89"/>
    </row>
    <row r="99" spans="1:10" x14ac:dyDescent="0.3">
      <c r="I99" s="104"/>
      <c r="J99" s="89"/>
    </row>
    <row r="100" spans="1:10" x14ac:dyDescent="0.3">
      <c r="B100" s="95" t="s">
        <v>93</v>
      </c>
      <c r="G100" s="100" t="s">
        <v>14</v>
      </c>
      <c r="H100" s="101">
        <f>H98+H83</f>
        <v>0.16471003246052515</v>
      </c>
      <c r="I100" s="103" t="s">
        <v>43</v>
      </c>
      <c r="J100" s="99" t="s">
        <v>84</v>
      </c>
    </row>
    <row r="101" spans="1:10" x14ac:dyDescent="0.3">
      <c r="I101" s="88"/>
      <c r="J101" s="89"/>
    </row>
    <row r="102" spans="1:10" x14ac:dyDescent="0.3">
      <c r="A102" s="83" t="s">
        <v>90</v>
      </c>
      <c r="E102" s="102">
        <f>H100-H66</f>
        <v>8.5469516966465986E-3</v>
      </c>
      <c r="F102" s="89" t="s">
        <v>91</v>
      </c>
      <c r="I102" s="88"/>
      <c r="J102" s="89"/>
    </row>
    <row r="103" spans="1:10" x14ac:dyDescent="0.3">
      <c r="A103" s="83" t="s">
        <v>147</v>
      </c>
      <c r="B103" s="84"/>
      <c r="I103" s="93"/>
    </row>
    <row r="104" spans="1:10" x14ac:dyDescent="0.3">
      <c r="I104" s="89"/>
      <c r="J104" s="89"/>
    </row>
    <row r="105" spans="1:10" x14ac:dyDescent="0.3">
      <c r="A105" s="161" t="s">
        <v>111</v>
      </c>
      <c r="B105" s="161"/>
      <c r="C105" s="161"/>
      <c r="D105" s="161"/>
      <c r="E105" s="161"/>
      <c r="F105" s="161"/>
      <c r="G105" s="105" t="s">
        <v>14</v>
      </c>
      <c r="H105" s="105">
        <f>H66</f>
        <v>0.15616308076387855</v>
      </c>
      <c r="I105" s="107" t="s">
        <v>43</v>
      </c>
      <c r="J105" s="89"/>
    </row>
    <row r="106" spans="1:10" x14ac:dyDescent="0.3">
      <c r="A106" s="105" t="s">
        <v>148</v>
      </c>
      <c r="B106" s="105"/>
      <c r="C106" s="105"/>
      <c r="D106" s="105"/>
      <c r="E106" s="105"/>
      <c r="F106" s="105"/>
      <c r="G106" s="105" t="s">
        <v>14</v>
      </c>
      <c r="H106" s="105">
        <f>(H100+H66)/2</f>
        <v>0.16043655661220185</v>
      </c>
      <c r="I106" s="106" t="s">
        <v>43</v>
      </c>
      <c r="J106" s="89"/>
    </row>
    <row r="107" spans="1:10" x14ac:dyDescent="0.3">
      <c r="A107" s="105" t="s">
        <v>149</v>
      </c>
      <c r="B107" s="105"/>
      <c r="C107" s="105"/>
      <c r="D107" s="105"/>
      <c r="E107" s="105"/>
      <c r="F107" s="105"/>
      <c r="G107" s="105" t="s">
        <v>14</v>
      </c>
      <c r="H107" s="105">
        <f>H64</f>
        <v>7.8081540381939277E-2</v>
      </c>
      <c r="I107" s="107" t="s">
        <v>43</v>
      </c>
      <c r="J107" s="89"/>
    </row>
    <row r="108" spans="1:10" x14ac:dyDescent="0.3">
      <c r="A108" s="85"/>
      <c r="I108" s="89"/>
      <c r="J108" s="89"/>
    </row>
    <row r="109" spans="1:10" x14ac:dyDescent="0.3">
      <c r="A109" s="85" t="s">
        <v>102</v>
      </c>
      <c r="I109" s="89"/>
      <c r="J109" s="89"/>
    </row>
    <row r="110" spans="1:10" x14ac:dyDescent="0.3">
      <c r="A110" s="162" t="s">
        <v>111</v>
      </c>
      <c r="B110" s="162"/>
      <c r="C110" s="162"/>
      <c r="D110" s="162"/>
      <c r="E110" s="162"/>
      <c r="F110" s="162"/>
      <c r="G110" s="101" t="s">
        <v>14</v>
      </c>
      <c r="H110" s="101">
        <f>H105+0.15*H105</f>
        <v>0.17958754287846035</v>
      </c>
      <c r="I110" s="130" t="s">
        <v>43</v>
      </c>
      <c r="J110" s="89"/>
    </row>
    <row r="111" spans="1:10" x14ac:dyDescent="0.3">
      <c r="A111" s="101" t="s">
        <v>148</v>
      </c>
      <c r="B111" s="101"/>
      <c r="C111" s="101"/>
      <c r="D111" s="101"/>
      <c r="E111" s="101"/>
      <c r="F111" s="101"/>
      <c r="G111" s="101" t="s">
        <v>14</v>
      </c>
      <c r="H111" s="101">
        <f>H106+0.15*H106</f>
        <v>0.18450204010403212</v>
      </c>
      <c r="I111" s="131" t="s">
        <v>43</v>
      </c>
      <c r="J111" s="89"/>
    </row>
    <row r="112" spans="1:10" x14ac:dyDescent="0.3">
      <c r="A112" s="163" t="s">
        <v>149</v>
      </c>
      <c r="B112" s="164"/>
      <c r="C112" s="164"/>
      <c r="D112" s="164"/>
      <c r="E112" s="164"/>
      <c r="F112" s="165"/>
      <c r="G112" s="101" t="s">
        <v>14</v>
      </c>
      <c r="H112" s="101">
        <f>H107+0.15*H107</f>
        <v>8.9793771439230174E-2</v>
      </c>
      <c r="I112" s="130" t="s">
        <v>43</v>
      </c>
    </row>
    <row r="113" spans="2:10" x14ac:dyDescent="0.3">
      <c r="I113" s="89"/>
      <c r="J113" s="89"/>
    </row>
    <row r="114" spans="2:10" x14ac:dyDescent="0.3">
      <c r="I114" s="89"/>
      <c r="J114" s="89"/>
    </row>
    <row r="115" spans="2:10" x14ac:dyDescent="0.3">
      <c r="G115" s="91"/>
      <c r="H115" s="91"/>
      <c r="I115" s="129"/>
      <c r="J115" s="89"/>
    </row>
    <row r="116" spans="2:10" x14ac:dyDescent="0.3">
      <c r="I116" s="89"/>
      <c r="J116" s="89"/>
    </row>
    <row r="117" spans="2:10" x14ac:dyDescent="0.3">
      <c r="I117" s="89"/>
      <c r="J117" s="89"/>
    </row>
    <row r="118" spans="2:10" x14ac:dyDescent="0.3">
      <c r="I118" s="89"/>
      <c r="J118" s="89"/>
    </row>
    <row r="119" spans="2:10" x14ac:dyDescent="0.3">
      <c r="I119" s="89"/>
    </row>
    <row r="120" spans="2:10" x14ac:dyDescent="0.3">
      <c r="I120" s="89"/>
    </row>
    <row r="121" spans="2:10" x14ac:dyDescent="0.3">
      <c r="B121" s="84"/>
      <c r="I121" s="93"/>
    </row>
    <row r="122" spans="2:10" x14ac:dyDescent="0.3">
      <c r="I122" s="89"/>
      <c r="J122" s="89"/>
    </row>
    <row r="123" spans="2:10" x14ac:dyDescent="0.3">
      <c r="I123" s="89"/>
      <c r="J123" s="89"/>
    </row>
    <row r="124" spans="2:10" x14ac:dyDescent="0.3">
      <c r="I124" s="94"/>
      <c r="J124" s="89"/>
    </row>
    <row r="125" spans="2:10" x14ac:dyDescent="0.3">
      <c r="I125" s="88"/>
      <c r="J125" s="89"/>
    </row>
    <row r="126" spans="2:10" x14ac:dyDescent="0.3">
      <c r="I126" s="88"/>
      <c r="J126" s="89"/>
    </row>
    <row r="127" spans="2:10" x14ac:dyDescent="0.3">
      <c r="I127" s="88"/>
      <c r="J127" s="89"/>
    </row>
    <row r="128" spans="2:10" x14ac:dyDescent="0.3">
      <c r="I128" s="88"/>
      <c r="J128" s="89"/>
    </row>
    <row r="129" spans="9:10" x14ac:dyDescent="0.3">
      <c r="I129" s="88"/>
      <c r="J129" s="89"/>
    </row>
    <row r="130" spans="9:10" x14ac:dyDescent="0.3">
      <c r="I130" s="88"/>
      <c r="J130" s="89"/>
    </row>
  </sheetData>
  <mergeCells count="3">
    <mergeCell ref="A105:F105"/>
    <mergeCell ref="A110:F110"/>
    <mergeCell ref="A112:F1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4"/>
  <sheetViews>
    <sheetView zoomScale="130" zoomScaleNormal="130" workbookViewId="0">
      <selection activeCell="G27" sqref="G27"/>
    </sheetView>
  </sheetViews>
  <sheetFormatPr defaultRowHeight="13.2" x14ac:dyDescent="0.25"/>
  <cols>
    <col min="1" max="1" width="6.77734375" style="109" customWidth="1"/>
    <col min="2" max="2" width="13.109375" style="109" customWidth="1"/>
    <col min="3" max="3" width="24.77734375" style="109" customWidth="1"/>
    <col min="4" max="4" width="14.88671875" style="109" customWidth="1"/>
    <col min="5" max="5" width="14.77734375" style="109" customWidth="1"/>
    <col min="6" max="6" width="18.6640625" style="109" customWidth="1"/>
    <col min="7" max="7" width="16.33203125" style="109" customWidth="1"/>
    <col min="8" max="8" width="13.44140625" style="109" customWidth="1"/>
    <col min="9" max="9" width="11.21875" style="109" customWidth="1"/>
    <col min="10" max="10" width="10.88671875" style="109" customWidth="1"/>
    <col min="11" max="12" width="12" style="109" customWidth="1"/>
    <col min="13" max="13" width="21" style="109" customWidth="1"/>
    <col min="14" max="14" width="24" style="109" customWidth="1"/>
    <col min="15" max="16384" width="8.88671875" style="109"/>
  </cols>
  <sheetData>
    <row r="3" spans="2:10" x14ac:dyDescent="0.25">
      <c r="B3" s="108"/>
    </row>
    <row r="4" spans="2:10" x14ac:dyDescent="0.25">
      <c r="B4" s="109" t="s">
        <v>110</v>
      </c>
    </row>
    <row r="6" spans="2:10" s="108" customFormat="1" x14ac:dyDescent="0.25">
      <c r="C6" s="110"/>
      <c r="D6" s="110"/>
      <c r="E6" s="110"/>
      <c r="F6" s="110"/>
      <c r="I6" s="111"/>
    </row>
    <row r="7" spans="2:10" x14ac:dyDescent="0.25">
      <c r="B7" s="108"/>
      <c r="C7" s="112"/>
      <c r="D7" s="128"/>
      <c r="E7" s="113"/>
      <c r="F7" s="113"/>
      <c r="I7" s="114"/>
    </row>
    <row r="8" spans="2:10" x14ac:dyDescent="0.25">
      <c r="C8" s="112"/>
      <c r="D8" s="128"/>
      <c r="E8" s="113"/>
      <c r="F8" s="113"/>
      <c r="I8" s="115"/>
      <c r="J8" s="112"/>
    </row>
    <row r="9" spans="2:10" x14ac:dyDescent="0.25">
      <c r="C9" s="112"/>
      <c r="D9" s="113"/>
      <c r="E9" s="113"/>
      <c r="F9" s="113"/>
      <c r="I9" s="115"/>
      <c r="J9" s="112"/>
    </row>
    <row r="10" spans="2:10" x14ac:dyDescent="0.25">
      <c r="C10" s="112"/>
      <c r="D10" s="113"/>
      <c r="E10" s="113"/>
      <c r="F10" s="113"/>
      <c r="I10" s="116"/>
      <c r="J10" s="112"/>
    </row>
    <row r="11" spans="2:10" x14ac:dyDescent="0.25">
      <c r="C11" s="112"/>
      <c r="D11" s="113"/>
      <c r="E11" s="113"/>
      <c r="F11" s="113"/>
      <c r="I11" s="115"/>
      <c r="J11" s="112"/>
    </row>
    <row r="12" spans="2:10" x14ac:dyDescent="0.25">
      <c r="C12" s="112"/>
      <c r="D12" s="113"/>
      <c r="E12" s="113"/>
      <c r="F12" s="113"/>
      <c r="I12" s="115"/>
      <c r="J12" s="112"/>
    </row>
    <row r="13" spans="2:10" x14ac:dyDescent="0.25">
      <c r="C13" s="112"/>
      <c r="D13" s="113"/>
      <c r="E13" s="113"/>
      <c r="F13" s="113"/>
      <c r="I13" s="115"/>
      <c r="J13" s="112"/>
    </row>
    <row r="14" spans="2:10" x14ac:dyDescent="0.25">
      <c r="C14" s="112"/>
      <c r="D14" s="113"/>
      <c r="E14" s="113"/>
      <c r="F14" s="113"/>
      <c r="I14" s="115"/>
      <c r="J14" s="112"/>
    </row>
    <row r="15" spans="2:10" x14ac:dyDescent="0.25">
      <c r="C15" s="112"/>
      <c r="D15" s="113"/>
      <c r="E15" s="113"/>
      <c r="F15" s="113"/>
      <c r="I15" s="115"/>
      <c r="J15" s="112"/>
    </row>
    <row r="16" spans="2:10" x14ac:dyDescent="0.25">
      <c r="C16" s="112"/>
      <c r="D16" s="113"/>
      <c r="E16" s="113"/>
      <c r="F16" s="113"/>
      <c r="I16" s="115"/>
      <c r="J16" s="112"/>
    </row>
    <row r="17" spans="2:10" x14ac:dyDescent="0.25">
      <c r="C17" s="112"/>
      <c r="D17" s="113"/>
      <c r="E17" s="113"/>
      <c r="F17" s="113"/>
      <c r="I17" s="115"/>
      <c r="J17" s="112"/>
    </row>
    <row r="18" spans="2:10" x14ac:dyDescent="0.25">
      <c r="C18" s="112"/>
      <c r="D18" s="113"/>
      <c r="E18" s="113"/>
      <c r="F18" s="113"/>
      <c r="I18" s="115"/>
      <c r="J18" s="112"/>
    </row>
    <row r="19" spans="2:10" x14ac:dyDescent="0.25">
      <c r="C19" s="143" t="s">
        <v>112</v>
      </c>
      <c r="D19" s="143" t="s">
        <v>115</v>
      </c>
      <c r="E19" s="143" t="s">
        <v>116</v>
      </c>
      <c r="F19" s="143" t="s">
        <v>117</v>
      </c>
      <c r="G19" s="108" t="s">
        <v>118</v>
      </c>
      <c r="I19" s="115"/>
    </row>
    <row r="20" spans="2:10" ht="14.4" customHeight="1" x14ac:dyDescent="0.25">
      <c r="B20" s="108"/>
      <c r="C20" s="134" t="s">
        <v>145</v>
      </c>
      <c r="D20" s="145">
        <f>'END DIA'!H40</f>
        <v>1.3350926090591755</v>
      </c>
      <c r="E20" s="134">
        <v>1</v>
      </c>
      <c r="F20" s="145">
        <f>D20*E20</f>
        <v>1.3350926090591755</v>
      </c>
      <c r="G20" s="167">
        <f>SPAN!D4</f>
        <v>128.44</v>
      </c>
      <c r="H20" s="133"/>
      <c r="I20" s="114"/>
    </row>
    <row r="21" spans="2:10" x14ac:dyDescent="0.25">
      <c r="B21" s="167" t="s">
        <v>146</v>
      </c>
      <c r="C21" s="113" t="s">
        <v>114</v>
      </c>
      <c r="D21" s="127">
        <f>'INT DIA'!$H$110</f>
        <v>0.17958754287846035</v>
      </c>
      <c r="E21" s="113">
        <v>6</v>
      </c>
      <c r="F21" s="152">
        <f t="shared" ref="F21:F23" si="0">D21*E21</f>
        <v>1.0775252572707621</v>
      </c>
      <c r="G21" s="167"/>
      <c r="I21" s="115"/>
      <c r="J21" s="112"/>
    </row>
    <row r="22" spans="2:10" x14ac:dyDescent="0.25">
      <c r="B22" s="167"/>
      <c r="C22" s="113" t="s">
        <v>150</v>
      </c>
      <c r="D22" s="127">
        <f>'INT DIA'!$H$111</f>
        <v>0.18450204010403212</v>
      </c>
      <c r="E22" s="113">
        <v>4</v>
      </c>
      <c r="F22" s="152">
        <f t="shared" si="0"/>
        <v>0.73800816041612849</v>
      </c>
      <c r="G22" s="167"/>
      <c r="I22" s="115"/>
      <c r="J22" s="112"/>
    </row>
    <row r="23" spans="2:10" x14ac:dyDescent="0.25">
      <c r="B23" s="167"/>
      <c r="C23" s="113" t="s">
        <v>151</v>
      </c>
      <c r="D23" s="127">
        <f>'INT DIA'!$H$112</f>
        <v>8.9793771439230174E-2</v>
      </c>
      <c r="E23" s="113">
        <v>1</v>
      </c>
      <c r="F23" s="152">
        <f t="shared" si="0"/>
        <v>8.9793771439230174E-2</v>
      </c>
      <c r="G23" s="167"/>
      <c r="I23" s="117"/>
      <c r="J23" s="112"/>
    </row>
    <row r="24" spans="2:10" ht="14.4" customHeight="1" x14ac:dyDescent="0.25">
      <c r="C24" s="166" t="s">
        <v>120</v>
      </c>
      <c r="D24" s="166"/>
      <c r="E24" s="166"/>
      <c r="F24" s="132">
        <f>SUM(F20:F23)</f>
        <v>3.2404197981852962</v>
      </c>
      <c r="I24" s="115"/>
      <c r="J24" s="112"/>
    </row>
    <row r="25" spans="2:10" x14ac:dyDescent="0.25">
      <c r="C25" s="168"/>
      <c r="D25" s="168"/>
      <c r="E25" s="168"/>
      <c r="I25" s="115"/>
      <c r="J25" s="112"/>
    </row>
    <row r="26" spans="2:10" x14ac:dyDescent="0.25">
      <c r="C26" s="168"/>
      <c r="D26" s="168"/>
      <c r="E26" s="168"/>
      <c r="F26" s="108" t="s">
        <v>119</v>
      </c>
      <c r="I26" s="115"/>
      <c r="J26" s="112"/>
    </row>
    <row r="27" spans="2:10" x14ac:dyDescent="0.25">
      <c r="C27" s="166" t="s">
        <v>121</v>
      </c>
      <c r="D27" s="166"/>
      <c r="E27" s="166"/>
      <c r="F27" s="135">
        <f>F24/G20</f>
        <v>2.5229054797456373E-2</v>
      </c>
      <c r="G27" s="109" t="s">
        <v>157</v>
      </c>
      <c r="I27" s="115"/>
      <c r="J27" s="112"/>
    </row>
    <row r="28" spans="2:10" x14ac:dyDescent="0.25">
      <c r="I28" s="115"/>
      <c r="J28" s="112"/>
    </row>
    <row r="29" spans="2:10" x14ac:dyDescent="0.25">
      <c r="I29" s="115"/>
      <c r="J29" s="112"/>
    </row>
    <row r="30" spans="2:10" x14ac:dyDescent="0.25">
      <c r="I30" s="115"/>
      <c r="J30" s="112"/>
    </row>
    <row r="31" spans="2:10" x14ac:dyDescent="0.25">
      <c r="B31" s="118"/>
      <c r="I31" s="114"/>
      <c r="J31" s="112"/>
    </row>
    <row r="32" spans="2:10" x14ac:dyDescent="0.25">
      <c r="I32" s="115"/>
      <c r="J32" s="112"/>
    </row>
    <row r="33" spans="2:10" x14ac:dyDescent="0.25">
      <c r="I33" s="115"/>
      <c r="J33" s="112"/>
    </row>
    <row r="34" spans="2:10" x14ac:dyDescent="0.25">
      <c r="I34" s="116"/>
      <c r="J34" s="112"/>
    </row>
    <row r="35" spans="2:10" x14ac:dyDescent="0.25">
      <c r="I35" s="115"/>
      <c r="J35" s="112"/>
    </row>
    <row r="36" spans="2:10" x14ac:dyDescent="0.25">
      <c r="I36" s="115"/>
      <c r="J36" s="112"/>
    </row>
    <row r="37" spans="2:10" x14ac:dyDescent="0.25">
      <c r="I37" s="115"/>
      <c r="J37" s="112"/>
    </row>
    <row r="38" spans="2:10" x14ac:dyDescent="0.25">
      <c r="I38" s="115"/>
      <c r="J38" s="112"/>
    </row>
    <row r="39" spans="2:10" x14ac:dyDescent="0.25">
      <c r="I39" s="115"/>
      <c r="J39" s="112"/>
    </row>
    <row r="40" spans="2:10" x14ac:dyDescent="0.25">
      <c r="B40" s="108"/>
      <c r="I40" s="115"/>
      <c r="J40" s="112"/>
    </row>
    <row r="41" spans="2:10" x14ac:dyDescent="0.25">
      <c r="I41" s="115"/>
      <c r="J41" s="112"/>
    </row>
    <row r="42" spans="2:10" x14ac:dyDescent="0.25">
      <c r="I42" s="115"/>
      <c r="J42" s="112"/>
    </row>
    <row r="43" spans="2:10" x14ac:dyDescent="0.25">
      <c r="I43" s="115"/>
      <c r="J43" s="112"/>
    </row>
    <row r="44" spans="2:10" x14ac:dyDescent="0.25">
      <c r="B44" s="118"/>
      <c r="I44" s="114"/>
      <c r="J44" s="112"/>
    </row>
    <row r="45" spans="2:10" x14ac:dyDescent="0.25">
      <c r="I45" s="115"/>
      <c r="J45" s="112"/>
    </row>
    <row r="46" spans="2:10" x14ac:dyDescent="0.25">
      <c r="I46" s="115"/>
      <c r="J46" s="112"/>
    </row>
    <row r="47" spans="2:10" x14ac:dyDescent="0.25">
      <c r="I47" s="116"/>
      <c r="J47" s="112"/>
    </row>
    <row r="48" spans="2:10" x14ac:dyDescent="0.25">
      <c r="I48" s="115"/>
      <c r="J48" s="112"/>
    </row>
    <row r="49" spans="1:10" x14ac:dyDescent="0.25">
      <c r="I49" s="115"/>
      <c r="J49" s="112"/>
    </row>
    <row r="50" spans="1:10" x14ac:dyDescent="0.25">
      <c r="I50" s="115"/>
      <c r="J50" s="112"/>
    </row>
    <row r="51" spans="1:10" x14ac:dyDescent="0.25">
      <c r="I51" s="115"/>
      <c r="J51" s="112"/>
    </row>
    <row r="52" spans="1:10" x14ac:dyDescent="0.25">
      <c r="I52" s="115"/>
      <c r="J52" s="112"/>
    </row>
    <row r="53" spans="1:10" x14ac:dyDescent="0.25">
      <c r="I53" s="115"/>
      <c r="J53" s="112"/>
    </row>
    <row r="54" spans="1:10" x14ac:dyDescent="0.25">
      <c r="A54" s="118"/>
      <c r="I54" s="115"/>
      <c r="J54" s="112"/>
    </row>
    <row r="55" spans="1:10" x14ac:dyDescent="0.25">
      <c r="B55" s="108"/>
      <c r="I55" s="115"/>
      <c r="J55" s="112"/>
    </row>
    <row r="56" spans="1:10" x14ac:dyDescent="0.25">
      <c r="B56" s="119"/>
      <c r="H56" s="115"/>
      <c r="I56" s="114"/>
      <c r="J56" s="112"/>
    </row>
    <row r="57" spans="1:10" x14ac:dyDescent="0.25">
      <c r="H57" s="115"/>
      <c r="I57" s="112"/>
      <c r="J57" s="112"/>
    </row>
    <row r="58" spans="1:10" x14ac:dyDescent="0.25">
      <c r="H58" s="115"/>
      <c r="I58" s="112"/>
      <c r="J58" s="112"/>
    </row>
    <row r="59" spans="1:10" x14ac:dyDescent="0.25">
      <c r="H59" s="115"/>
      <c r="I59" s="120"/>
      <c r="J59" s="112"/>
    </row>
    <row r="60" spans="1:10" x14ac:dyDescent="0.25">
      <c r="H60" s="115"/>
      <c r="I60" s="120"/>
      <c r="J60" s="112"/>
    </row>
    <row r="61" spans="1:10" x14ac:dyDescent="0.25">
      <c r="H61" s="115"/>
      <c r="I61" s="120"/>
      <c r="J61" s="112"/>
    </row>
    <row r="62" spans="1:10" x14ac:dyDescent="0.25">
      <c r="B62" s="119"/>
      <c r="H62" s="115"/>
      <c r="I62" s="112"/>
      <c r="J62" s="112"/>
    </row>
    <row r="63" spans="1:10" x14ac:dyDescent="0.25">
      <c r="H63" s="115"/>
      <c r="I63" s="112"/>
      <c r="J63" s="112"/>
    </row>
    <row r="64" spans="1:10" x14ac:dyDescent="0.25">
      <c r="H64" s="115"/>
      <c r="I64" s="112"/>
      <c r="J64" s="112"/>
    </row>
    <row r="65" spans="2:10" x14ac:dyDescent="0.25">
      <c r="H65" s="115"/>
      <c r="I65" s="112"/>
      <c r="J65" s="112"/>
    </row>
    <row r="66" spans="2:10" x14ac:dyDescent="0.25">
      <c r="H66" s="115"/>
      <c r="I66" s="112"/>
      <c r="J66" s="112"/>
    </row>
    <row r="67" spans="2:10" x14ac:dyDescent="0.25">
      <c r="H67" s="115"/>
      <c r="I67" s="112"/>
      <c r="J67" s="112"/>
    </row>
    <row r="68" spans="2:10" x14ac:dyDescent="0.25">
      <c r="I68" s="112"/>
    </row>
    <row r="69" spans="2:10" x14ac:dyDescent="0.25">
      <c r="B69" s="118"/>
      <c r="I69" s="114"/>
    </row>
    <row r="70" spans="2:10" x14ac:dyDescent="0.25">
      <c r="B70" s="108"/>
      <c r="I70" s="115"/>
      <c r="J70" s="112"/>
    </row>
    <row r="71" spans="2:10" x14ac:dyDescent="0.25">
      <c r="B71" s="119"/>
      <c r="H71" s="115"/>
      <c r="I71" s="114"/>
      <c r="J71" s="112"/>
    </row>
    <row r="72" spans="2:10" x14ac:dyDescent="0.25">
      <c r="H72" s="115"/>
      <c r="I72" s="112"/>
      <c r="J72" s="112"/>
    </row>
    <row r="73" spans="2:10" x14ac:dyDescent="0.25">
      <c r="H73" s="115"/>
      <c r="I73" s="112"/>
      <c r="J73" s="112"/>
    </row>
    <row r="74" spans="2:10" x14ac:dyDescent="0.25">
      <c r="H74" s="115"/>
      <c r="I74" s="120"/>
      <c r="J74" s="112"/>
    </row>
    <row r="75" spans="2:10" x14ac:dyDescent="0.25">
      <c r="H75" s="115"/>
      <c r="I75" s="120"/>
      <c r="J75" s="112"/>
    </row>
    <row r="76" spans="2:10" x14ac:dyDescent="0.25">
      <c r="H76" s="115"/>
      <c r="I76" s="120"/>
      <c r="J76" s="112"/>
    </row>
    <row r="77" spans="2:10" x14ac:dyDescent="0.25">
      <c r="B77" s="119"/>
      <c r="H77" s="115"/>
      <c r="I77" s="112"/>
      <c r="J77" s="112"/>
    </row>
    <row r="78" spans="2:10" x14ac:dyDescent="0.25">
      <c r="H78" s="115"/>
      <c r="I78" s="112"/>
      <c r="J78" s="112"/>
    </row>
    <row r="79" spans="2:10" x14ac:dyDescent="0.25">
      <c r="H79" s="115"/>
      <c r="I79" s="112"/>
      <c r="J79" s="112"/>
    </row>
    <row r="80" spans="2:10" x14ac:dyDescent="0.25">
      <c r="H80" s="115"/>
      <c r="I80" s="112"/>
    </row>
    <row r="81" spans="1:10" x14ac:dyDescent="0.25">
      <c r="H81" s="115"/>
      <c r="I81" s="112"/>
      <c r="J81" s="112"/>
    </row>
    <row r="82" spans="1:10" x14ac:dyDescent="0.25">
      <c r="H82" s="115"/>
      <c r="I82" s="112"/>
      <c r="J82" s="112"/>
    </row>
    <row r="83" spans="1:10" x14ac:dyDescent="0.25">
      <c r="I83" s="112"/>
      <c r="J83" s="112"/>
    </row>
    <row r="84" spans="1:10" x14ac:dyDescent="0.25">
      <c r="I84" s="115"/>
      <c r="J84" s="112"/>
    </row>
    <row r="85" spans="1:10" x14ac:dyDescent="0.25">
      <c r="B85" s="119"/>
      <c r="G85" s="119"/>
      <c r="H85" s="121"/>
      <c r="I85" s="122"/>
      <c r="J85" s="122"/>
    </row>
    <row r="86" spans="1:10" x14ac:dyDescent="0.25">
      <c r="I86" s="115"/>
      <c r="J86" s="112"/>
    </row>
    <row r="87" spans="1:10" x14ac:dyDescent="0.25">
      <c r="A87" s="118"/>
      <c r="I87" s="115"/>
      <c r="J87" s="112"/>
    </row>
    <row r="88" spans="1:10" x14ac:dyDescent="0.25">
      <c r="I88" s="115"/>
      <c r="J88" s="112"/>
    </row>
    <row r="89" spans="1:10" x14ac:dyDescent="0.25">
      <c r="B89" s="108"/>
      <c r="I89" s="115"/>
      <c r="J89" s="112"/>
    </row>
    <row r="90" spans="1:10" x14ac:dyDescent="0.25">
      <c r="B90" s="119"/>
      <c r="H90" s="115"/>
      <c r="I90" s="114"/>
      <c r="J90" s="112"/>
    </row>
    <row r="91" spans="1:10" x14ac:dyDescent="0.25">
      <c r="H91" s="115"/>
      <c r="I91" s="112"/>
      <c r="J91" s="112"/>
    </row>
    <row r="92" spans="1:10" x14ac:dyDescent="0.25">
      <c r="H92" s="115"/>
      <c r="I92" s="112"/>
      <c r="J92" s="112"/>
    </row>
    <row r="93" spans="1:10" x14ac:dyDescent="0.25">
      <c r="H93" s="115"/>
      <c r="I93" s="120"/>
      <c r="J93" s="112"/>
    </row>
    <row r="94" spans="1:10" x14ac:dyDescent="0.25">
      <c r="H94" s="115"/>
      <c r="I94" s="120"/>
      <c r="J94" s="112"/>
    </row>
    <row r="95" spans="1:10" x14ac:dyDescent="0.25">
      <c r="H95" s="115"/>
      <c r="I95" s="120"/>
      <c r="J95" s="112"/>
    </row>
    <row r="96" spans="1:10" x14ac:dyDescent="0.25">
      <c r="B96" s="119"/>
      <c r="H96" s="115"/>
      <c r="I96" s="112"/>
      <c r="J96" s="112"/>
    </row>
    <row r="97" spans="2:10" x14ac:dyDescent="0.25">
      <c r="H97" s="115"/>
      <c r="I97" s="112"/>
      <c r="J97" s="112"/>
    </row>
    <row r="98" spans="2:10" x14ac:dyDescent="0.25">
      <c r="H98" s="115"/>
      <c r="I98" s="112"/>
      <c r="J98" s="112"/>
    </row>
    <row r="99" spans="2:10" x14ac:dyDescent="0.25">
      <c r="H99" s="115"/>
      <c r="I99" s="112"/>
      <c r="J99" s="112"/>
    </row>
    <row r="100" spans="2:10" x14ac:dyDescent="0.25">
      <c r="H100" s="115"/>
      <c r="I100" s="112"/>
      <c r="J100" s="112"/>
    </row>
    <row r="101" spans="2:10" x14ac:dyDescent="0.25">
      <c r="H101" s="115"/>
      <c r="I101" s="112"/>
      <c r="J101" s="112"/>
    </row>
    <row r="102" spans="2:10" x14ac:dyDescent="0.25">
      <c r="I102" s="112"/>
    </row>
    <row r="103" spans="2:10" x14ac:dyDescent="0.25">
      <c r="I103" s="115"/>
      <c r="J103" s="112"/>
    </row>
    <row r="104" spans="2:10" x14ac:dyDescent="0.25">
      <c r="B104" s="108"/>
      <c r="I104" s="115"/>
      <c r="J104" s="112"/>
    </row>
    <row r="105" spans="2:10" x14ac:dyDescent="0.25">
      <c r="B105" s="119"/>
      <c r="H105" s="115"/>
      <c r="I105" s="114"/>
      <c r="J105" s="112"/>
    </row>
    <row r="106" spans="2:10" x14ac:dyDescent="0.25">
      <c r="H106" s="115"/>
      <c r="I106" s="112"/>
      <c r="J106" s="112"/>
    </row>
    <row r="107" spans="2:10" x14ac:dyDescent="0.25">
      <c r="H107" s="115"/>
      <c r="I107" s="112"/>
      <c r="J107" s="112"/>
    </row>
    <row r="108" spans="2:10" x14ac:dyDescent="0.25">
      <c r="H108" s="115"/>
      <c r="I108" s="120"/>
      <c r="J108" s="112"/>
    </row>
    <row r="109" spans="2:10" x14ac:dyDescent="0.25">
      <c r="H109" s="115"/>
      <c r="I109" s="120"/>
      <c r="J109" s="112"/>
    </row>
    <row r="110" spans="2:10" x14ac:dyDescent="0.25">
      <c r="H110" s="115"/>
      <c r="I110" s="120"/>
      <c r="J110" s="112"/>
    </row>
    <row r="111" spans="2:10" x14ac:dyDescent="0.25">
      <c r="B111" s="119"/>
      <c r="H111" s="115"/>
      <c r="I111" s="112"/>
      <c r="J111" s="112"/>
    </row>
    <row r="112" spans="2:10" x14ac:dyDescent="0.25">
      <c r="H112" s="115"/>
      <c r="I112" s="112"/>
      <c r="J112" s="112"/>
    </row>
    <row r="113" spans="1:10" x14ac:dyDescent="0.25">
      <c r="H113" s="115"/>
      <c r="I113" s="112"/>
      <c r="J113" s="112"/>
    </row>
    <row r="114" spans="1:10" x14ac:dyDescent="0.25">
      <c r="H114" s="115"/>
      <c r="I114" s="112"/>
    </row>
    <row r="115" spans="1:10" x14ac:dyDescent="0.25">
      <c r="H115" s="115"/>
      <c r="I115" s="112"/>
      <c r="J115" s="112"/>
    </row>
    <row r="116" spans="1:10" x14ac:dyDescent="0.25">
      <c r="H116" s="115"/>
      <c r="I116" s="112"/>
      <c r="J116" s="112"/>
    </row>
    <row r="117" spans="1:10" x14ac:dyDescent="0.25">
      <c r="I117" s="112"/>
      <c r="J117" s="112"/>
    </row>
    <row r="118" spans="1:10" x14ac:dyDescent="0.25">
      <c r="I118" s="115"/>
      <c r="J118" s="112"/>
    </row>
    <row r="119" spans="1:10" x14ac:dyDescent="0.25">
      <c r="B119" s="119"/>
      <c r="G119" s="119"/>
      <c r="H119" s="121"/>
      <c r="I119" s="112"/>
      <c r="J119" s="122"/>
    </row>
    <row r="120" spans="1:10" x14ac:dyDescent="0.25">
      <c r="I120" s="115"/>
      <c r="J120" s="112"/>
    </row>
    <row r="121" spans="1:10" x14ac:dyDescent="0.25">
      <c r="E121" s="113"/>
      <c r="F121" s="112"/>
      <c r="I121" s="115"/>
      <c r="J121" s="112"/>
    </row>
    <row r="122" spans="1:10" x14ac:dyDescent="0.25">
      <c r="B122" s="118"/>
      <c r="I122" s="123"/>
    </row>
    <row r="123" spans="1:10" x14ac:dyDescent="0.25">
      <c r="I123" s="112"/>
      <c r="J123" s="112"/>
    </row>
    <row r="124" spans="1:10" x14ac:dyDescent="0.25">
      <c r="A124" s="112"/>
      <c r="B124" s="112"/>
      <c r="C124" s="112"/>
      <c r="D124" s="112"/>
      <c r="E124" s="112"/>
      <c r="F124" s="112"/>
      <c r="I124" s="112"/>
      <c r="J124" s="112"/>
    </row>
    <row r="125" spans="1:10" x14ac:dyDescent="0.25">
      <c r="I125" s="120"/>
      <c r="J125" s="112"/>
    </row>
    <row r="126" spans="1:10" x14ac:dyDescent="0.25">
      <c r="I126" s="112"/>
      <c r="J126" s="112"/>
    </row>
    <row r="127" spans="1:10" x14ac:dyDescent="0.25">
      <c r="I127" s="112"/>
      <c r="J127" s="112"/>
    </row>
    <row r="128" spans="1:10" x14ac:dyDescent="0.25">
      <c r="I128" s="112"/>
      <c r="J128" s="112"/>
    </row>
    <row r="129" spans="1:10" x14ac:dyDescent="0.25">
      <c r="I129" s="112"/>
      <c r="J129" s="112"/>
    </row>
    <row r="130" spans="1:10" x14ac:dyDescent="0.25">
      <c r="A130" s="124"/>
      <c r="B130" s="124"/>
      <c r="C130" s="124"/>
      <c r="D130" s="124"/>
      <c r="E130" s="124"/>
      <c r="F130" s="124"/>
      <c r="G130" s="108"/>
      <c r="H130" s="108"/>
      <c r="I130" s="124"/>
      <c r="J130" s="112"/>
    </row>
    <row r="131" spans="1:10" x14ac:dyDescent="0.25">
      <c r="A131" s="108"/>
      <c r="B131" s="108"/>
      <c r="C131" s="108"/>
      <c r="D131" s="108"/>
      <c r="E131" s="108"/>
      <c r="F131" s="108"/>
      <c r="G131" s="108"/>
      <c r="H131" s="108"/>
      <c r="I131" s="125"/>
      <c r="J131" s="112"/>
    </row>
    <row r="132" spans="1:10" x14ac:dyDescent="0.25">
      <c r="A132" s="108"/>
      <c r="B132" s="108"/>
      <c r="C132" s="108"/>
      <c r="D132" s="108"/>
      <c r="E132" s="108"/>
      <c r="F132" s="108"/>
      <c r="G132" s="108"/>
      <c r="H132" s="108"/>
      <c r="I132" s="124"/>
    </row>
    <row r="133" spans="1:10" x14ac:dyDescent="0.25">
      <c r="B133" s="118"/>
      <c r="I133" s="123"/>
    </row>
    <row r="134" spans="1:10" x14ac:dyDescent="0.25">
      <c r="I134" s="112"/>
      <c r="J134" s="112"/>
    </row>
    <row r="135" spans="1:10" x14ac:dyDescent="0.25">
      <c r="I135" s="112"/>
      <c r="J135" s="112"/>
    </row>
    <row r="136" spans="1:10" x14ac:dyDescent="0.25">
      <c r="I136" s="120"/>
      <c r="J136" s="112"/>
    </row>
    <row r="137" spans="1:10" x14ac:dyDescent="0.25">
      <c r="I137" s="112"/>
      <c r="J137" s="112"/>
    </row>
    <row r="138" spans="1:10" x14ac:dyDescent="0.25">
      <c r="I138" s="112"/>
      <c r="J138" s="112"/>
    </row>
    <row r="139" spans="1:10" x14ac:dyDescent="0.25">
      <c r="I139" s="112"/>
      <c r="J139" s="112"/>
    </row>
    <row r="140" spans="1:10" x14ac:dyDescent="0.25">
      <c r="I140" s="112"/>
      <c r="J140" s="112"/>
    </row>
    <row r="141" spans="1:10" x14ac:dyDescent="0.25">
      <c r="I141" s="112"/>
      <c r="J141" s="112"/>
    </row>
    <row r="142" spans="1:10" x14ac:dyDescent="0.25">
      <c r="I142" s="112"/>
      <c r="J142" s="112"/>
    </row>
    <row r="143" spans="1:10" x14ac:dyDescent="0.25">
      <c r="I143" s="112"/>
    </row>
    <row r="144" spans="1:10" x14ac:dyDescent="0.25">
      <c r="I144" s="112"/>
    </row>
    <row r="145" spans="2:10" x14ac:dyDescent="0.25">
      <c r="B145" s="118"/>
      <c r="I145" s="123"/>
    </row>
    <row r="146" spans="2:10" x14ac:dyDescent="0.25">
      <c r="I146" s="112"/>
      <c r="J146" s="112"/>
    </row>
    <row r="147" spans="2:10" x14ac:dyDescent="0.25">
      <c r="I147" s="112"/>
      <c r="J147" s="112"/>
    </row>
    <row r="148" spans="2:10" x14ac:dyDescent="0.25">
      <c r="I148" s="120"/>
      <c r="J148" s="112"/>
    </row>
    <row r="149" spans="2:10" x14ac:dyDescent="0.25">
      <c r="I149" s="115"/>
      <c r="J149" s="112"/>
    </row>
    <row r="150" spans="2:10" x14ac:dyDescent="0.25">
      <c r="I150" s="115"/>
      <c r="J150" s="112"/>
    </row>
    <row r="151" spans="2:10" x14ac:dyDescent="0.25">
      <c r="I151" s="115"/>
      <c r="J151" s="112"/>
    </row>
    <row r="152" spans="2:10" x14ac:dyDescent="0.25">
      <c r="I152" s="115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</sheetData>
  <mergeCells count="6">
    <mergeCell ref="C27:E27"/>
    <mergeCell ref="B21:B23"/>
    <mergeCell ref="G20:G23"/>
    <mergeCell ref="C24:E24"/>
    <mergeCell ref="C25:E25"/>
    <mergeCell ref="C26:E26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22" zoomScale="130" zoomScaleNormal="130" workbookViewId="0">
      <selection activeCell="P42" sqref="P42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 t="s">
        <v>94</v>
      </c>
    </row>
    <row r="4" spans="1:10" x14ac:dyDescent="0.25">
      <c r="B4" s="118"/>
      <c r="H4" s="115"/>
    </row>
    <row r="5" spans="1:10" x14ac:dyDescent="0.25">
      <c r="A5" s="122">
        <v>1</v>
      </c>
      <c r="B5" s="119" t="s">
        <v>95</v>
      </c>
      <c r="G5" s="113"/>
      <c r="H5" s="115"/>
      <c r="I5" s="112"/>
    </row>
    <row r="6" spans="1:10" x14ac:dyDescent="0.25">
      <c r="A6" s="122"/>
      <c r="C6" s="109" t="s">
        <v>96</v>
      </c>
      <c r="G6" s="113" t="s">
        <v>14</v>
      </c>
      <c r="H6" s="136">
        <v>10</v>
      </c>
      <c r="I6" s="120" t="s">
        <v>23</v>
      </c>
    </row>
    <row r="7" spans="1:10" x14ac:dyDescent="0.25">
      <c r="A7" s="122"/>
      <c r="B7" s="108"/>
      <c r="C7" s="109" t="s">
        <v>97</v>
      </c>
      <c r="G7" s="113" t="s">
        <v>14</v>
      </c>
      <c r="H7" s="136">
        <v>50</v>
      </c>
      <c r="I7" s="123" t="s">
        <v>23</v>
      </c>
    </row>
    <row r="8" spans="1:10" x14ac:dyDescent="0.25">
      <c r="A8" s="122"/>
      <c r="C8" s="109" t="s">
        <v>98</v>
      </c>
      <c r="G8" s="113" t="s">
        <v>14</v>
      </c>
      <c r="H8" s="136">
        <f>5/8</f>
        <v>0.625</v>
      </c>
      <c r="I8" s="112" t="s">
        <v>23</v>
      </c>
      <c r="J8" s="112"/>
    </row>
    <row r="9" spans="1:10" ht="15" customHeight="1" x14ac:dyDescent="0.25">
      <c r="A9" s="122"/>
      <c r="C9" s="109" t="s">
        <v>100</v>
      </c>
      <c r="G9" s="113" t="s">
        <v>14</v>
      </c>
      <c r="H9" s="136">
        <f>H6*H7*H8</f>
        <v>312.5</v>
      </c>
      <c r="I9" s="112" t="s">
        <v>122</v>
      </c>
      <c r="J9" s="112"/>
    </row>
    <row r="10" spans="1:10" x14ac:dyDescent="0.25">
      <c r="A10" s="122"/>
      <c r="C10" s="109" t="s">
        <v>99</v>
      </c>
      <c r="G10" s="113" t="s">
        <v>14</v>
      </c>
      <c r="H10" s="115">
        <f>((H9/(12*12*12))*0.49)*2</f>
        <v>0.17722800925925927</v>
      </c>
      <c r="I10" s="120" t="s">
        <v>43</v>
      </c>
      <c r="J10" s="112"/>
    </row>
    <row r="11" spans="1:10" x14ac:dyDescent="0.25">
      <c r="A11" s="122"/>
      <c r="C11" s="137" t="s">
        <v>108</v>
      </c>
      <c r="D11" s="138"/>
      <c r="E11" s="138"/>
      <c r="F11" s="138"/>
      <c r="G11" s="139" t="s">
        <v>14</v>
      </c>
      <c r="H11" s="140">
        <f>H10+0.15*H10</f>
        <v>0.20381221064814817</v>
      </c>
      <c r="I11" s="141" t="s">
        <v>43</v>
      </c>
      <c r="J11" s="112"/>
    </row>
    <row r="12" spans="1:10" x14ac:dyDescent="0.25">
      <c r="A12" s="122"/>
      <c r="G12" s="113"/>
      <c r="H12" s="115"/>
      <c r="I12" s="112"/>
      <c r="J12" s="112"/>
    </row>
    <row r="13" spans="1:10" x14ac:dyDescent="0.25">
      <c r="A13" s="122">
        <v>2</v>
      </c>
      <c r="B13" s="119" t="s">
        <v>101</v>
      </c>
      <c r="G13" s="113"/>
      <c r="H13" s="115"/>
      <c r="I13" s="112"/>
      <c r="J13" s="112"/>
    </row>
    <row r="14" spans="1:10" x14ac:dyDescent="0.25">
      <c r="A14" s="122"/>
      <c r="C14" s="109" t="s">
        <v>96</v>
      </c>
      <c r="G14" s="113" t="s">
        <v>14</v>
      </c>
      <c r="H14" s="136">
        <v>11</v>
      </c>
      <c r="I14" s="120" t="s">
        <v>23</v>
      </c>
      <c r="J14" s="112"/>
    </row>
    <row r="15" spans="1:10" x14ac:dyDescent="0.25">
      <c r="A15" s="122"/>
      <c r="C15" s="109" t="s">
        <v>97</v>
      </c>
      <c r="G15" s="113" t="s">
        <v>14</v>
      </c>
      <c r="H15" s="136">
        <v>67.5</v>
      </c>
      <c r="I15" s="123" t="s">
        <v>23</v>
      </c>
      <c r="J15" s="112"/>
    </row>
    <row r="16" spans="1:10" x14ac:dyDescent="0.25">
      <c r="A16" s="122"/>
      <c r="C16" s="109" t="s">
        <v>98</v>
      </c>
      <c r="G16" s="113" t="s">
        <v>14</v>
      </c>
      <c r="H16" s="136">
        <v>1</v>
      </c>
      <c r="I16" s="112" t="s">
        <v>23</v>
      </c>
      <c r="J16" s="112"/>
    </row>
    <row r="17" spans="1:10" ht="14.4" x14ac:dyDescent="0.25">
      <c r="A17" s="122"/>
      <c r="C17" s="109" t="s">
        <v>100</v>
      </c>
      <c r="G17" s="113" t="s">
        <v>14</v>
      </c>
      <c r="H17" s="115">
        <f>H14*H15*H16</f>
        <v>742.5</v>
      </c>
      <c r="I17" s="112" t="s">
        <v>122</v>
      </c>
      <c r="J17" s="112"/>
    </row>
    <row r="18" spans="1:10" x14ac:dyDescent="0.25">
      <c r="A18" s="122"/>
      <c r="C18" s="109" t="s">
        <v>99</v>
      </c>
      <c r="G18" s="113" t="s">
        <v>14</v>
      </c>
      <c r="H18" s="115">
        <f>((H17/(12*12*12))*0.49)*2</f>
        <v>0.42109374999999999</v>
      </c>
      <c r="I18" s="120" t="s">
        <v>43</v>
      </c>
      <c r="J18" s="112"/>
    </row>
    <row r="19" spans="1:10" x14ac:dyDescent="0.25">
      <c r="A19" s="122"/>
      <c r="C19" s="137" t="s">
        <v>108</v>
      </c>
      <c r="D19" s="138"/>
      <c r="E19" s="138"/>
      <c r="F19" s="138"/>
      <c r="G19" s="139" t="s">
        <v>14</v>
      </c>
      <c r="H19" s="140">
        <f>H18+0.15*H18</f>
        <v>0.4842578125</v>
      </c>
      <c r="I19" s="141" t="s">
        <v>43</v>
      </c>
      <c r="J19" s="112"/>
    </row>
    <row r="20" spans="1:10" x14ac:dyDescent="0.25">
      <c r="A20" s="122"/>
      <c r="G20" s="113"/>
      <c r="H20" s="115"/>
      <c r="I20" s="112"/>
      <c r="J20" s="112"/>
    </row>
    <row r="21" spans="1:10" x14ac:dyDescent="0.25">
      <c r="A21" s="122">
        <v>3</v>
      </c>
      <c r="B21" s="119" t="s">
        <v>103</v>
      </c>
      <c r="G21" s="113"/>
      <c r="H21" s="115"/>
      <c r="I21" s="112"/>
    </row>
    <row r="22" spans="1:10" x14ac:dyDescent="0.25">
      <c r="A22" s="122"/>
      <c r="C22" s="109" t="s">
        <v>96</v>
      </c>
      <c r="G22" s="113" t="s">
        <v>14</v>
      </c>
      <c r="H22" s="136">
        <v>7</v>
      </c>
      <c r="I22" s="120" t="s">
        <v>23</v>
      </c>
      <c r="J22" s="112"/>
    </row>
    <row r="23" spans="1:10" x14ac:dyDescent="0.25">
      <c r="A23" s="122"/>
      <c r="C23" s="109" t="s">
        <v>97</v>
      </c>
      <c r="G23" s="113" t="s">
        <v>14</v>
      </c>
      <c r="H23" s="136">
        <v>50</v>
      </c>
      <c r="I23" s="123" t="s">
        <v>23</v>
      </c>
      <c r="J23" s="112"/>
    </row>
    <row r="24" spans="1:10" x14ac:dyDescent="0.25">
      <c r="A24" s="122"/>
      <c r="C24" s="109" t="s">
        <v>98</v>
      </c>
      <c r="G24" s="113" t="s">
        <v>14</v>
      </c>
      <c r="H24" s="136">
        <f>7/16</f>
        <v>0.4375</v>
      </c>
      <c r="I24" s="112" t="s">
        <v>23</v>
      </c>
      <c r="J24" s="112"/>
    </row>
    <row r="25" spans="1:10" ht="14.4" x14ac:dyDescent="0.25">
      <c r="A25" s="122"/>
      <c r="C25" s="109" t="s">
        <v>100</v>
      </c>
      <c r="G25" s="113" t="s">
        <v>14</v>
      </c>
      <c r="H25" s="115">
        <f>H22*H23*H24</f>
        <v>153.125</v>
      </c>
      <c r="I25" s="112" t="s">
        <v>122</v>
      </c>
      <c r="J25" s="112"/>
    </row>
    <row r="26" spans="1:10" x14ac:dyDescent="0.25">
      <c r="A26" s="122"/>
      <c r="C26" s="109" t="s">
        <v>99</v>
      </c>
      <c r="G26" s="113" t="s">
        <v>14</v>
      </c>
      <c r="H26" s="115">
        <f>((H25/(12*12*12))*0.49)*2</f>
        <v>8.6841724537037049E-2</v>
      </c>
      <c r="I26" s="120" t="s">
        <v>43</v>
      </c>
      <c r="J26" s="112"/>
    </row>
    <row r="27" spans="1:10" x14ac:dyDescent="0.25">
      <c r="A27" s="122"/>
      <c r="C27" s="137" t="s">
        <v>108</v>
      </c>
      <c r="D27" s="138"/>
      <c r="E27" s="138"/>
      <c r="F27" s="138"/>
      <c r="G27" s="139" t="s">
        <v>14</v>
      </c>
      <c r="H27" s="140">
        <f>H26+0.15*H26</f>
        <v>9.9867983217592604E-2</v>
      </c>
      <c r="I27" s="141" t="s">
        <v>43</v>
      </c>
      <c r="J27" s="112"/>
    </row>
    <row r="28" spans="1:10" x14ac:dyDescent="0.25">
      <c r="A28" s="122"/>
      <c r="G28" s="113"/>
      <c r="H28" s="115"/>
      <c r="I28" s="112"/>
      <c r="J28" s="112"/>
    </row>
    <row r="29" spans="1:10" x14ac:dyDescent="0.25">
      <c r="A29" s="122">
        <v>4</v>
      </c>
      <c r="B29" s="119" t="s">
        <v>104</v>
      </c>
      <c r="G29" s="113"/>
      <c r="H29" s="115"/>
      <c r="I29" s="112"/>
      <c r="J29" s="112"/>
    </row>
    <row r="30" spans="1:10" x14ac:dyDescent="0.25">
      <c r="A30" s="122"/>
      <c r="B30" s="119" t="s">
        <v>105</v>
      </c>
      <c r="G30" s="113"/>
      <c r="H30" s="115"/>
      <c r="I30" s="112"/>
      <c r="J30" s="112"/>
    </row>
    <row r="31" spans="1:10" x14ac:dyDescent="0.25">
      <c r="A31" s="122"/>
      <c r="C31" s="109" t="s">
        <v>96</v>
      </c>
      <c r="G31" s="113" t="s">
        <v>14</v>
      </c>
      <c r="H31" s="136">
        <v>7</v>
      </c>
      <c r="I31" s="112" t="s">
        <v>23</v>
      </c>
      <c r="J31" s="112"/>
    </row>
    <row r="32" spans="1:10" x14ac:dyDescent="0.25">
      <c r="C32" s="109" t="s">
        <v>97</v>
      </c>
      <c r="G32" s="113" t="s">
        <v>14</v>
      </c>
      <c r="H32" s="136">
        <v>67.5</v>
      </c>
      <c r="I32" s="112" t="s">
        <v>23</v>
      </c>
      <c r="J32" s="112"/>
    </row>
    <row r="33" spans="1:11" x14ac:dyDescent="0.25">
      <c r="C33" s="109" t="s">
        <v>98</v>
      </c>
      <c r="G33" s="113" t="s">
        <v>14</v>
      </c>
      <c r="H33" s="136">
        <v>0.4375</v>
      </c>
      <c r="I33" s="112" t="s">
        <v>23</v>
      </c>
      <c r="J33" s="112"/>
    </row>
    <row r="34" spans="1:11" ht="14.4" x14ac:dyDescent="0.25">
      <c r="C34" s="109" t="s">
        <v>100</v>
      </c>
      <c r="G34" s="113" t="s">
        <v>14</v>
      </c>
      <c r="H34" s="115">
        <f>H31*H32*H33</f>
        <v>206.71875</v>
      </c>
      <c r="I34" s="112" t="s">
        <v>122</v>
      </c>
      <c r="J34" s="112"/>
    </row>
    <row r="35" spans="1:11" x14ac:dyDescent="0.25">
      <c r="C35" s="109" t="s">
        <v>99</v>
      </c>
      <c r="G35" s="113" t="s">
        <v>14</v>
      </c>
      <c r="H35" s="115">
        <f>((H34/(12*12*12))*0.49)*2</f>
        <v>0.117236328125</v>
      </c>
      <c r="I35" s="112" t="s">
        <v>43</v>
      </c>
      <c r="J35" s="112"/>
    </row>
    <row r="36" spans="1:11" x14ac:dyDescent="0.25">
      <c r="B36" s="118"/>
      <c r="C36" s="109" t="s">
        <v>92</v>
      </c>
      <c r="G36" s="113" t="s">
        <v>14</v>
      </c>
      <c r="H36" s="115">
        <f>(H35+H26)/2</f>
        <v>0.10203902633101852</v>
      </c>
      <c r="I36" s="123" t="s">
        <v>43</v>
      </c>
      <c r="J36" s="112"/>
    </row>
    <row r="37" spans="1:11" x14ac:dyDescent="0.25">
      <c r="C37" s="137" t="s">
        <v>109</v>
      </c>
      <c r="D37" s="138"/>
      <c r="E37" s="138"/>
      <c r="F37" s="138"/>
      <c r="G37" s="139" t="s">
        <v>14</v>
      </c>
      <c r="H37" s="140">
        <f>H36+0.15*H36</f>
        <v>0.1173448802806713</v>
      </c>
      <c r="I37" s="142" t="s">
        <v>43</v>
      </c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ht="14.4" customHeight="1" x14ac:dyDescent="0.25">
      <c r="A40" s="169" t="s">
        <v>112</v>
      </c>
      <c r="B40" s="169"/>
      <c r="C40" s="169"/>
      <c r="D40" s="169"/>
      <c r="E40" s="169" t="s">
        <v>115</v>
      </c>
      <c r="F40" s="169"/>
      <c r="G40" s="169" t="s">
        <v>116</v>
      </c>
      <c r="H40" s="169"/>
      <c r="I40" s="169" t="s">
        <v>117</v>
      </c>
      <c r="J40" s="169"/>
      <c r="K40" s="108" t="s">
        <v>126</v>
      </c>
    </row>
    <row r="41" spans="1:11" ht="14.4" customHeight="1" x14ac:dyDescent="0.25">
      <c r="A41" s="168" t="s">
        <v>123</v>
      </c>
      <c r="B41" s="168"/>
      <c r="C41" s="168"/>
      <c r="D41" s="168"/>
      <c r="E41" s="171">
        <f>H11</f>
        <v>0.20381221064814817</v>
      </c>
      <c r="F41" s="171"/>
      <c r="G41" s="168">
        <v>1</v>
      </c>
      <c r="H41" s="168"/>
      <c r="I41" s="171">
        <f>E41*G41</f>
        <v>0.20381221064814817</v>
      </c>
      <c r="J41" s="171"/>
      <c r="K41" s="173">
        <f>SPAN!D4</f>
        <v>128.44</v>
      </c>
    </row>
    <row r="42" spans="1:11" ht="14.4" customHeight="1" x14ac:dyDescent="0.25">
      <c r="A42" s="168" t="s">
        <v>101</v>
      </c>
      <c r="B42" s="168"/>
      <c r="C42" s="168"/>
      <c r="D42" s="168"/>
      <c r="E42" s="171">
        <f>H19</f>
        <v>0.4842578125</v>
      </c>
      <c r="F42" s="171"/>
      <c r="G42" s="168">
        <v>1</v>
      </c>
      <c r="H42" s="168"/>
      <c r="I42" s="171">
        <f t="shared" ref="I42:I44" si="0">E42*G42</f>
        <v>0.4842578125</v>
      </c>
      <c r="J42" s="171"/>
      <c r="K42" s="173"/>
    </row>
    <row r="43" spans="1:11" ht="14.4" customHeight="1" x14ac:dyDescent="0.25">
      <c r="A43" s="168" t="s">
        <v>124</v>
      </c>
      <c r="B43" s="168"/>
      <c r="C43" s="168"/>
      <c r="D43" s="168"/>
      <c r="E43" s="171">
        <f>H27</f>
        <v>9.9867983217592604E-2</v>
      </c>
      <c r="F43" s="171"/>
      <c r="G43" s="168">
        <v>25</v>
      </c>
      <c r="H43" s="168"/>
      <c r="I43" s="171">
        <f t="shared" si="0"/>
        <v>2.4966995804398149</v>
      </c>
      <c r="J43" s="171"/>
      <c r="K43" s="173"/>
    </row>
    <row r="44" spans="1:11" ht="14.4" customHeight="1" x14ac:dyDescent="0.25">
      <c r="A44" s="168" t="s">
        <v>125</v>
      </c>
      <c r="B44" s="168"/>
      <c r="C44" s="168"/>
      <c r="D44" s="168"/>
      <c r="E44" s="171">
        <f>H37</f>
        <v>0.1173448802806713</v>
      </c>
      <c r="F44" s="171"/>
      <c r="G44" s="168">
        <v>18</v>
      </c>
      <c r="H44" s="168"/>
      <c r="I44" s="171">
        <f t="shared" si="0"/>
        <v>2.1122078450520836</v>
      </c>
      <c r="J44" s="171"/>
      <c r="K44" s="173"/>
    </row>
    <row r="45" spans="1:11" x14ac:dyDescent="0.25">
      <c r="A45" s="168"/>
      <c r="B45" s="168"/>
      <c r="C45" s="168"/>
      <c r="D45" s="168"/>
      <c r="E45" s="171" t="s">
        <v>127</v>
      </c>
      <c r="F45" s="171"/>
      <c r="G45" s="171"/>
      <c r="H45" s="171"/>
      <c r="I45" s="171">
        <f>SUM(I41:J44)</f>
        <v>5.296977448640046</v>
      </c>
      <c r="J45" s="168"/>
    </row>
    <row r="46" spans="1:11" x14ac:dyDescent="0.25">
      <c r="A46" s="113"/>
      <c r="B46" s="113"/>
      <c r="C46" s="113"/>
      <c r="D46" s="113"/>
      <c r="E46" s="127"/>
      <c r="F46" s="127"/>
      <c r="G46" s="127"/>
      <c r="H46" s="127"/>
      <c r="I46" s="169" t="s">
        <v>119</v>
      </c>
      <c r="J46" s="169"/>
    </row>
    <row r="47" spans="1:11" x14ac:dyDescent="0.25">
      <c r="A47" s="168"/>
      <c r="B47" s="168"/>
      <c r="C47" s="168"/>
      <c r="D47" s="168"/>
      <c r="E47" s="172" t="s">
        <v>128</v>
      </c>
      <c r="F47" s="172"/>
      <c r="G47" s="172"/>
      <c r="H47" s="172"/>
      <c r="I47" s="172">
        <f>I45/K41</f>
        <v>4.1240870824042715E-2</v>
      </c>
      <c r="J47" s="172"/>
      <c r="K47" s="109" t="s">
        <v>157</v>
      </c>
    </row>
    <row r="48" spans="1:11" x14ac:dyDescent="0.25">
      <c r="A48" s="168"/>
      <c r="B48" s="168"/>
      <c r="C48" s="168"/>
      <c r="D48" s="168"/>
      <c r="E48" s="171"/>
      <c r="F48" s="171"/>
      <c r="G48" s="168"/>
      <c r="H48" s="168"/>
      <c r="I48" s="168"/>
      <c r="J48" s="168"/>
    </row>
    <row r="49" spans="1:10" x14ac:dyDescent="0.25">
      <c r="A49" s="168"/>
      <c r="B49" s="168"/>
      <c r="C49" s="168"/>
      <c r="D49" s="168"/>
      <c r="E49" s="170"/>
      <c r="F49" s="170"/>
      <c r="G49" s="170"/>
      <c r="H49" s="170"/>
      <c r="I49" s="170"/>
      <c r="J49" s="170"/>
    </row>
    <row r="50" spans="1:10" x14ac:dyDescent="0.25">
      <c r="A50" s="168"/>
      <c r="B50" s="168"/>
      <c r="C50" s="168"/>
      <c r="D50" s="168"/>
      <c r="E50" s="170"/>
      <c r="F50" s="170"/>
      <c r="G50" s="170"/>
      <c r="H50" s="170"/>
      <c r="I50" s="170"/>
      <c r="J50" s="170"/>
    </row>
    <row r="51" spans="1:10" x14ac:dyDescent="0.25">
      <c r="A51" s="170"/>
      <c r="B51" s="170"/>
      <c r="C51" s="170"/>
      <c r="D51" s="170"/>
      <c r="E51" s="170"/>
      <c r="F51" s="170"/>
      <c r="G51" s="170"/>
      <c r="H51" s="170"/>
      <c r="I51" s="170"/>
      <c r="J51" s="170"/>
    </row>
    <row r="52" spans="1:10" x14ac:dyDescent="0.25">
      <c r="G52" s="113"/>
      <c r="H52" s="115"/>
      <c r="I52" s="112"/>
      <c r="J52" s="112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A56" s="118"/>
      <c r="G56" s="113"/>
      <c r="H56" s="115"/>
      <c r="I56" s="112"/>
      <c r="J56" s="112"/>
    </row>
    <row r="57" spans="1:10" x14ac:dyDescent="0.25">
      <c r="B57" s="108"/>
      <c r="G57" s="113"/>
      <c r="H57" s="115"/>
      <c r="I57" s="112"/>
      <c r="J57" s="112"/>
    </row>
    <row r="58" spans="1:10" x14ac:dyDescent="0.25">
      <c r="B58" s="119"/>
      <c r="G58" s="113"/>
      <c r="H58" s="115"/>
      <c r="I58" s="123"/>
      <c r="J58" s="112"/>
    </row>
    <row r="59" spans="1:10" x14ac:dyDescent="0.25">
      <c r="G59" s="113"/>
      <c r="H59" s="115"/>
      <c r="I59" s="112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20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B64" s="119"/>
      <c r="G64" s="113"/>
      <c r="H64" s="115"/>
      <c r="I64" s="112"/>
      <c r="J64" s="112"/>
    </row>
    <row r="65" spans="2:10" x14ac:dyDescent="0.25"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</row>
    <row r="71" spans="2:10" x14ac:dyDescent="0.25">
      <c r="B71" s="118"/>
      <c r="G71" s="113"/>
      <c r="H71" s="115"/>
      <c r="I71" s="123"/>
    </row>
    <row r="72" spans="2:10" x14ac:dyDescent="0.25">
      <c r="B72" s="108"/>
      <c r="G72" s="113"/>
      <c r="H72" s="115"/>
      <c r="I72" s="112"/>
      <c r="J72" s="112"/>
    </row>
    <row r="73" spans="2:10" x14ac:dyDescent="0.25">
      <c r="B73" s="119"/>
      <c r="G73" s="113"/>
      <c r="H73" s="115"/>
      <c r="I73" s="123"/>
      <c r="J73" s="112"/>
    </row>
    <row r="74" spans="2:10" x14ac:dyDescent="0.25">
      <c r="G74" s="113"/>
      <c r="H74" s="115"/>
      <c r="I74" s="112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20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B79" s="119"/>
      <c r="G79" s="113"/>
      <c r="H79" s="115"/>
      <c r="I79" s="112"/>
      <c r="J79" s="112"/>
    </row>
    <row r="80" spans="2:10" x14ac:dyDescent="0.25"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</row>
    <row r="83" spans="1:10" x14ac:dyDescent="0.25">
      <c r="G83" s="113"/>
      <c r="H83" s="115"/>
      <c r="I83" s="112"/>
      <c r="J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I85" s="112"/>
      <c r="J85" s="112"/>
    </row>
    <row r="86" spans="1:10" x14ac:dyDescent="0.25">
      <c r="G86" s="113"/>
      <c r="I86" s="112"/>
      <c r="J86" s="112"/>
    </row>
    <row r="87" spans="1:10" x14ac:dyDescent="0.25">
      <c r="B87" s="119"/>
      <c r="G87" s="144"/>
      <c r="H87" s="121"/>
      <c r="I87" s="122"/>
      <c r="J87" s="122"/>
    </row>
    <row r="88" spans="1:10" x14ac:dyDescent="0.25">
      <c r="G88" s="113"/>
      <c r="I88" s="112"/>
      <c r="J88" s="112"/>
    </row>
    <row r="89" spans="1:10" x14ac:dyDescent="0.25">
      <c r="A89" s="118"/>
      <c r="G89" s="113"/>
      <c r="I89" s="112"/>
      <c r="J89" s="112"/>
    </row>
    <row r="90" spans="1:10" x14ac:dyDescent="0.25">
      <c r="G90" s="113"/>
      <c r="I90" s="112"/>
      <c r="J90" s="112"/>
    </row>
    <row r="91" spans="1:10" x14ac:dyDescent="0.25">
      <c r="B91" s="108"/>
      <c r="G91" s="113"/>
      <c r="I91" s="112"/>
      <c r="J91" s="112"/>
    </row>
    <row r="92" spans="1:10" x14ac:dyDescent="0.25">
      <c r="B92" s="119"/>
      <c r="G92" s="113"/>
      <c r="H92" s="115"/>
      <c r="I92" s="123"/>
      <c r="J92" s="112"/>
    </row>
    <row r="93" spans="1:10" x14ac:dyDescent="0.25">
      <c r="G93" s="113"/>
      <c r="H93" s="115"/>
      <c r="I93" s="112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20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B98" s="119"/>
      <c r="G98" s="113"/>
      <c r="H98" s="115"/>
      <c r="I98" s="112"/>
      <c r="J98" s="112"/>
    </row>
    <row r="99" spans="2:10" x14ac:dyDescent="0.25"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I104" s="112"/>
    </row>
    <row r="105" spans="2:10" x14ac:dyDescent="0.25">
      <c r="G105" s="113"/>
      <c r="I105" s="112"/>
      <c r="J105" s="112"/>
    </row>
    <row r="106" spans="2:10" x14ac:dyDescent="0.25">
      <c r="B106" s="108"/>
      <c r="G106" s="113"/>
      <c r="I106" s="112"/>
      <c r="J106" s="112"/>
    </row>
    <row r="107" spans="2:10" x14ac:dyDescent="0.25">
      <c r="B107" s="119"/>
      <c r="G107" s="113"/>
      <c r="H107" s="115"/>
      <c r="I107" s="123"/>
      <c r="J107" s="112"/>
    </row>
    <row r="108" spans="2:10" x14ac:dyDescent="0.25">
      <c r="G108" s="113"/>
      <c r="H108" s="115"/>
      <c r="I108" s="112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20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B113" s="119"/>
      <c r="G113" s="113"/>
      <c r="H113" s="115"/>
      <c r="I113" s="112"/>
      <c r="J113" s="112"/>
    </row>
    <row r="114" spans="1:10" x14ac:dyDescent="0.25"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</row>
    <row r="117" spans="1:10" x14ac:dyDescent="0.25">
      <c r="G117" s="113"/>
      <c r="H117" s="115"/>
      <c r="I117" s="112"/>
      <c r="J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B121" s="119"/>
      <c r="G121" s="144"/>
      <c r="H121" s="121"/>
      <c r="I121" s="112"/>
      <c r="J121" s="122"/>
    </row>
    <row r="122" spans="1:10" x14ac:dyDescent="0.25">
      <c r="G122" s="113"/>
      <c r="I122" s="112"/>
      <c r="J122" s="112"/>
    </row>
    <row r="123" spans="1:10" x14ac:dyDescent="0.25">
      <c r="E123" s="113"/>
      <c r="F123" s="112"/>
      <c r="G123" s="113"/>
      <c r="I123" s="112"/>
      <c r="J123" s="112"/>
    </row>
    <row r="124" spans="1:10" x14ac:dyDescent="0.25">
      <c r="B124" s="118"/>
      <c r="G124" s="113"/>
      <c r="I124" s="123"/>
    </row>
    <row r="125" spans="1:10" x14ac:dyDescent="0.25">
      <c r="G125" s="113"/>
      <c r="I125" s="112"/>
      <c r="J125" s="112"/>
    </row>
    <row r="126" spans="1:10" x14ac:dyDescent="0.25">
      <c r="A126" s="124"/>
      <c r="B126" s="124"/>
      <c r="C126" s="124"/>
      <c r="D126" s="124"/>
      <c r="E126" s="124"/>
      <c r="F126" s="124"/>
      <c r="G126" s="110"/>
      <c r="H126" s="108"/>
      <c r="I126" s="124"/>
      <c r="J126" s="112"/>
    </row>
    <row r="127" spans="1:10" x14ac:dyDescent="0.25">
      <c r="A127" s="108"/>
      <c r="B127" s="108"/>
      <c r="C127" s="108"/>
      <c r="D127" s="108"/>
      <c r="E127" s="108"/>
      <c r="F127" s="108"/>
      <c r="G127" s="110"/>
      <c r="H127" s="108"/>
      <c r="I127" s="125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4"/>
      <c r="J128" s="112"/>
    </row>
    <row r="129" spans="2:10" x14ac:dyDescent="0.25">
      <c r="G129" s="113"/>
      <c r="I129" s="112"/>
      <c r="J129" s="112"/>
    </row>
    <row r="130" spans="2:10" x14ac:dyDescent="0.25">
      <c r="G130" s="113"/>
      <c r="I130" s="112"/>
      <c r="J130" s="112"/>
    </row>
    <row r="131" spans="2:10" x14ac:dyDescent="0.25">
      <c r="G131" s="113"/>
      <c r="I131" s="112"/>
      <c r="J131" s="112"/>
    </row>
    <row r="132" spans="2:10" x14ac:dyDescent="0.25">
      <c r="G132" s="113"/>
      <c r="I132" s="112"/>
      <c r="J132" s="112"/>
    </row>
    <row r="133" spans="2:10" x14ac:dyDescent="0.25">
      <c r="G133" s="113"/>
      <c r="I133" s="112"/>
      <c r="J133" s="112"/>
    </row>
    <row r="134" spans="2:10" x14ac:dyDescent="0.25">
      <c r="G134" s="113"/>
      <c r="I134" s="112"/>
    </row>
    <row r="135" spans="2:10" x14ac:dyDescent="0.25">
      <c r="B135" s="118"/>
      <c r="G135" s="113"/>
      <c r="I135" s="123"/>
    </row>
    <row r="136" spans="2:10" x14ac:dyDescent="0.25">
      <c r="G136" s="113"/>
      <c r="I136" s="112"/>
      <c r="J136" s="112"/>
    </row>
    <row r="137" spans="2:10" x14ac:dyDescent="0.25">
      <c r="G137" s="113"/>
      <c r="I137" s="112"/>
      <c r="J137" s="112"/>
    </row>
    <row r="138" spans="2:10" x14ac:dyDescent="0.25">
      <c r="G138" s="113"/>
      <c r="I138" s="120"/>
      <c r="J138" s="112"/>
    </row>
    <row r="139" spans="2:10" x14ac:dyDescent="0.25">
      <c r="G139" s="113"/>
      <c r="I139" s="112"/>
      <c r="J139" s="112"/>
    </row>
    <row r="140" spans="2:10" x14ac:dyDescent="0.25">
      <c r="G140" s="113"/>
      <c r="I140" s="112"/>
      <c r="J140" s="112"/>
    </row>
    <row r="141" spans="2:10" x14ac:dyDescent="0.25">
      <c r="G141" s="113"/>
      <c r="I141" s="112"/>
      <c r="J141" s="112"/>
    </row>
    <row r="142" spans="2:10" x14ac:dyDescent="0.25">
      <c r="G142" s="113"/>
      <c r="I142" s="112"/>
      <c r="J142" s="112"/>
    </row>
    <row r="143" spans="2:10" x14ac:dyDescent="0.25">
      <c r="G143" s="113"/>
      <c r="I143" s="112"/>
      <c r="J143" s="112"/>
    </row>
    <row r="144" spans="2:10" x14ac:dyDescent="0.25">
      <c r="G144" s="113"/>
      <c r="I144" s="112"/>
      <c r="J144" s="112"/>
    </row>
    <row r="145" spans="2:10" x14ac:dyDescent="0.25">
      <c r="G145" s="113"/>
      <c r="I145" s="112"/>
    </row>
    <row r="146" spans="2:10" x14ac:dyDescent="0.25">
      <c r="G146" s="113"/>
      <c r="I146" s="112"/>
    </row>
    <row r="147" spans="2:10" x14ac:dyDescent="0.25">
      <c r="B147" s="118"/>
      <c r="G147" s="113"/>
      <c r="I147" s="123"/>
    </row>
    <row r="148" spans="2:10" x14ac:dyDescent="0.25">
      <c r="G148" s="113"/>
      <c r="I148" s="112"/>
      <c r="J148" s="112"/>
    </row>
    <row r="149" spans="2:10" x14ac:dyDescent="0.25">
      <c r="I149" s="112"/>
      <c r="J149" s="112"/>
    </row>
    <row r="150" spans="2:10" x14ac:dyDescent="0.25">
      <c r="I150" s="120"/>
      <c r="J150" s="112"/>
    </row>
    <row r="151" spans="2:10" x14ac:dyDescent="0.25">
      <c r="I151" s="112"/>
      <c r="J151" s="112"/>
    </row>
    <row r="152" spans="2:10" x14ac:dyDescent="0.25">
      <c r="I152" s="112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</sheetData>
  <mergeCells count="44"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G49:H49"/>
    <mergeCell ref="E41:F41"/>
    <mergeCell ref="E42:F42"/>
    <mergeCell ref="E43:F43"/>
    <mergeCell ref="E44:F44"/>
    <mergeCell ref="E48:F48"/>
    <mergeCell ref="E49:F49"/>
    <mergeCell ref="E40:F40"/>
    <mergeCell ref="G40:H40"/>
    <mergeCell ref="I40:J40"/>
    <mergeCell ref="G44:H44"/>
    <mergeCell ref="G48:H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E65C-BA50-44BD-BC3E-8D7FB585FDFC}">
  <dimension ref="E8:M12"/>
  <sheetViews>
    <sheetView workbookViewId="0">
      <selection activeCell="L22" sqref="L22"/>
    </sheetView>
  </sheetViews>
  <sheetFormatPr defaultRowHeight="14.4" x14ac:dyDescent="0.3"/>
  <sheetData>
    <row r="8" spans="5:13" x14ac:dyDescent="0.3">
      <c r="E8" t="s">
        <v>158</v>
      </c>
      <c r="H8" t="s">
        <v>14</v>
      </c>
      <c r="I8">
        <f>HAUNCH!D12</f>
        <v>1.6406250000000001E-2</v>
      </c>
      <c r="K8" t="s">
        <v>24</v>
      </c>
      <c r="M8" t="s">
        <v>160</v>
      </c>
    </row>
    <row r="10" spans="5:13" x14ac:dyDescent="0.3">
      <c r="E10" t="s">
        <v>159</v>
      </c>
      <c r="H10" t="s">
        <v>14</v>
      </c>
      <c r="I10">
        <f>'END DIA + INT DIA LOADS'!F27+STIFFENERS!I47</f>
        <v>6.6469925621499087E-2</v>
      </c>
      <c r="K10" t="s">
        <v>24</v>
      </c>
      <c r="M10" t="s">
        <v>162</v>
      </c>
    </row>
    <row r="12" spans="5:13" x14ac:dyDescent="0.3">
      <c r="E12" t="s">
        <v>152</v>
      </c>
      <c r="H12" t="s">
        <v>14</v>
      </c>
      <c r="I12">
        <f>'WS, DECK, TEL CONDUIT'!F26</f>
        <v>0.34549999999999997</v>
      </c>
      <c r="K12" t="s">
        <v>24</v>
      </c>
      <c r="M1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EAE-DCD4-421C-AD58-33312D764115}">
  <dimension ref="A3:K157"/>
  <sheetViews>
    <sheetView topLeftCell="A4" zoomScale="130" zoomScaleNormal="130" workbookViewId="0">
      <selection activeCell="M14" sqref="M14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8" width="8.88671875" style="109"/>
    <col min="9" max="9" width="10" style="109" bestFit="1" customWidth="1"/>
    <col min="10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/>
    </row>
    <row r="4" spans="1:10" x14ac:dyDescent="0.25">
      <c r="B4" s="118"/>
      <c r="C4" s="108" t="s">
        <v>129</v>
      </c>
      <c r="H4" s="115"/>
    </row>
    <row r="5" spans="1:10" x14ac:dyDescent="0.25">
      <c r="B5" s="118"/>
      <c r="C5" s="108"/>
      <c r="H5" s="115"/>
    </row>
    <row r="6" spans="1:10" x14ac:dyDescent="0.25">
      <c r="A6" s="122"/>
      <c r="B6" s="119"/>
      <c r="D6" s="109" t="s">
        <v>132</v>
      </c>
      <c r="G6" s="113"/>
      <c r="H6" s="115" t="s">
        <v>14</v>
      </c>
      <c r="I6" s="113">
        <v>24</v>
      </c>
      <c r="J6" s="113" t="s">
        <v>106</v>
      </c>
    </row>
    <row r="7" spans="1:10" x14ac:dyDescent="0.25">
      <c r="A7" s="122"/>
      <c r="D7" s="109" t="s">
        <v>133</v>
      </c>
      <c r="G7" s="113"/>
      <c r="H7" s="115" t="s">
        <v>14</v>
      </c>
      <c r="I7" s="128">
        <v>0.25</v>
      </c>
      <c r="J7" s="113" t="s">
        <v>106</v>
      </c>
    </row>
    <row r="8" spans="1:10" x14ac:dyDescent="0.25">
      <c r="A8" s="122"/>
      <c r="B8" s="108"/>
      <c r="D8" s="109" t="s">
        <v>130</v>
      </c>
      <c r="G8" s="113"/>
      <c r="H8" s="115" t="s">
        <v>14</v>
      </c>
      <c r="I8" s="146">
        <v>34</v>
      </c>
      <c r="J8" s="113" t="s">
        <v>26</v>
      </c>
    </row>
    <row r="9" spans="1:10" ht="14.4" x14ac:dyDescent="0.25">
      <c r="A9" s="122"/>
      <c r="D9" s="109" t="s">
        <v>131</v>
      </c>
      <c r="G9" s="113"/>
      <c r="H9" s="115" t="s">
        <v>14</v>
      </c>
      <c r="I9" s="127">
        <f>2*I6*I7*I8/144</f>
        <v>2.8333333333333335</v>
      </c>
      <c r="J9" s="113" t="s">
        <v>134</v>
      </c>
    </row>
    <row r="10" spans="1:10" ht="15" customHeight="1" x14ac:dyDescent="0.25">
      <c r="A10" s="122"/>
      <c r="D10" s="109" t="s">
        <v>135</v>
      </c>
      <c r="G10" s="113"/>
      <c r="H10" s="115" t="s">
        <v>14</v>
      </c>
      <c r="I10" s="113">
        <f>I9*0.49</f>
        <v>1.3883333333333334</v>
      </c>
      <c r="J10" s="113" t="s">
        <v>113</v>
      </c>
    </row>
    <row r="11" spans="1:10" x14ac:dyDescent="0.25">
      <c r="A11" s="122"/>
      <c r="D11" s="121" t="s">
        <v>136</v>
      </c>
      <c r="E11" s="121"/>
      <c r="F11" s="121"/>
      <c r="G11" s="147"/>
      <c r="H11" s="148" t="s">
        <v>14</v>
      </c>
      <c r="I11" s="149">
        <f>I10/SPAN!D4</f>
        <v>1.0809197550088238E-2</v>
      </c>
      <c r="J11" s="147" t="s">
        <v>24</v>
      </c>
    </row>
    <row r="12" spans="1:10" x14ac:dyDescent="0.25">
      <c r="A12" s="122"/>
      <c r="G12" s="113"/>
      <c r="H12" s="115"/>
      <c r="I12" s="128"/>
      <c r="J12" s="113"/>
    </row>
    <row r="13" spans="1:10" x14ac:dyDescent="0.25">
      <c r="A13" s="122"/>
      <c r="C13" s="108" t="s">
        <v>138</v>
      </c>
      <c r="G13" s="113"/>
      <c r="H13" s="115"/>
      <c r="I13" s="113"/>
      <c r="J13" s="113"/>
    </row>
    <row r="14" spans="1:10" x14ac:dyDescent="0.25">
      <c r="A14" s="122"/>
      <c r="B14" s="119"/>
      <c r="G14" s="113"/>
      <c r="H14" s="115"/>
      <c r="I14" s="113"/>
      <c r="J14" s="113"/>
    </row>
    <row r="15" spans="1:10" x14ac:dyDescent="0.25">
      <c r="A15" s="122"/>
      <c r="D15" s="109" t="s">
        <v>139</v>
      </c>
      <c r="G15" s="113"/>
      <c r="H15" s="115" t="s">
        <v>14</v>
      </c>
      <c r="I15" s="128">
        <v>50</v>
      </c>
      <c r="J15" s="113" t="s">
        <v>106</v>
      </c>
    </row>
    <row r="16" spans="1:10" x14ac:dyDescent="0.25">
      <c r="A16" s="122"/>
      <c r="D16" s="109" t="s">
        <v>140</v>
      </c>
      <c r="G16" s="113"/>
      <c r="H16" s="115" t="s">
        <v>14</v>
      </c>
      <c r="I16" s="146">
        <v>67.5</v>
      </c>
      <c r="J16" s="113" t="s">
        <v>106</v>
      </c>
    </row>
    <row r="17" spans="1:10" x14ac:dyDescent="0.25">
      <c r="A17" s="122"/>
      <c r="D17" s="109" t="s">
        <v>137</v>
      </c>
      <c r="G17" s="113"/>
      <c r="H17" s="115" t="s">
        <v>14</v>
      </c>
      <c r="I17" s="113">
        <f>(I15+I16)/2</f>
        <v>58.75</v>
      </c>
      <c r="J17" s="113" t="s">
        <v>106</v>
      </c>
    </row>
    <row r="18" spans="1:10" x14ac:dyDescent="0.25">
      <c r="A18" s="122"/>
      <c r="D18" s="109" t="s">
        <v>142</v>
      </c>
      <c r="G18" s="113"/>
      <c r="H18" s="115" t="s">
        <v>14</v>
      </c>
      <c r="I18" s="113">
        <f>3/8</f>
        <v>0.375</v>
      </c>
      <c r="J18" s="113" t="s">
        <v>106</v>
      </c>
    </row>
    <row r="19" spans="1:10" x14ac:dyDescent="0.25">
      <c r="A19" s="122"/>
      <c r="D19" s="109" t="s">
        <v>141</v>
      </c>
      <c r="G19" s="113"/>
      <c r="H19" s="115" t="s">
        <v>14</v>
      </c>
      <c r="I19" s="128">
        <f>7/16</f>
        <v>0.4375</v>
      </c>
      <c r="J19" s="113" t="s">
        <v>106</v>
      </c>
    </row>
    <row r="20" spans="1:10" x14ac:dyDescent="0.25">
      <c r="A20" s="122"/>
      <c r="D20" s="109" t="s">
        <v>143</v>
      </c>
      <c r="G20" s="113"/>
      <c r="H20" s="115" t="s">
        <v>14</v>
      </c>
      <c r="I20" s="128">
        <f>I19-I18</f>
        <v>6.25E-2</v>
      </c>
      <c r="J20" s="113" t="s">
        <v>106</v>
      </c>
    </row>
    <row r="21" spans="1:10" x14ac:dyDescent="0.25">
      <c r="A21" s="122"/>
      <c r="D21" s="109" t="s">
        <v>70</v>
      </c>
      <c r="G21" s="113"/>
      <c r="H21" s="115" t="s">
        <v>14</v>
      </c>
      <c r="I21" s="113">
        <v>34</v>
      </c>
      <c r="J21" s="113" t="s">
        <v>26</v>
      </c>
    </row>
    <row r="22" spans="1:10" ht="14.4" x14ac:dyDescent="0.25">
      <c r="A22" s="122"/>
      <c r="B22" s="119"/>
      <c r="D22" s="109" t="s">
        <v>144</v>
      </c>
      <c r="G22" s="113"/>
      <c r="H22" s="115" t="s">
        <v>14</v>
      </c>
      <c r="I22" s="126">
        <f>I21*I20*I17/144</f>
        <v>0.86697048611111116</v>
      </c>
      <c r="J22" s="113" t="s">
        <v>134</v>
      </c>
    </row>
    <row r="23" spans="1:10" x14ac:dyDescent="0.25">
      <c r="A23" s="122"/>
      <c r="D23" s="109" t="s">
        <v>135</v>
      </c>
      <c r="G23" s="113"/>
      <c r="H23" s="115" t="s">
        <v>14</v>
      </c>
      <c r="I23" s="128">
        <f>I22*0.49</f>
        <v>0.42481553819444445</v>
      </c>
      <c r="J23" s="113" t="s">
        <v>113</v>
      </c>
    </row>
    <row r="24" spans="1:10" x14ac:dyDescent="0.25">
      <c r="A24" s="122"/>
      <c r="D24" s="121" t="s">
        <v>136</v>
      </c>
      <c r="G24" s="113"/>
      <c r="H24" s="150" t="s">
        <v>14</v>
      </c>
      <c r="I24" s="151">
        <f>I23/SPAN!D4</f>
        <v>3.3075018545191876E-3</v>
      </c>
      <c r="J24" s="147" t="s">
        <v>24</v>
      </c>
    </row>
    <row r="25" spans="1:10" x14ac:dyDescent="0.25">
      <c r="A25" s="122"/>
      <c r="G25" s="113"/>
      <c r="H25" s="115"/>
      <c r="I25" s="112"/>
      <c r="J25" s="112"/>
    </row>
    <row r="26" spans="1:10" x14ac:dyDescent="0.25">
      <c r="A26" s="122"/>
      <c r="G26" s="113"/>
      <c r="H26" s="115"/>
      <c r="I26" s="112"/>
      <c r="J26" s="112"/>
    </row>
    <row r="27" spans="1:10" x14ac:dyDescent="0.25">
      <c r="A27" s="122"/>
      <c r="G27" s="113"/>
      <c r="H27" s="115"/>
      <c r="I27" s="120"/>
      <c r="J27" s="112"/>
    </row>
    <row r="28" spans="1:10" x14ac:dyDescent="0.25">
      <c r="A28" s="122"/>
      <c r="G28" s="113"/>
      <c r="H28" s="115"/>
      <c r="I28" s="120"/>
      <c r="J28" s="112"/>
    </row>
    <row r="29" spans="1:10" x14ac:dyDescent="0.25">
      <c r="A29" s="122"/>
      <c r="G29" s="113"/>
      <c r="H29" s="115"/>
      <c r="I29" s="112"/>
      <c r="J29" s="112"/>
    </row>
    <row r="30" spans="1:10" x14ac:dyDescent="0.25">
      <c r="A30" s="122"/>
      <c r="B30" s="119"/>
      <c r="G30" s="113"/>
      <c r="H30" s="115"/>
      <c r="I30" s="112"/>
      <c r="J30" s="112"/>
    </row>
    <row r="31" spans="1:10" x14ac:dyDescent="0.25">
      <c r="A31" s="122"/>
      <c r="B31" s="119"/>
      <c r="G31" s="113"/>
      <c r="H31" s="115"/>
      <c r="I31" s="112"/>
      <c r="J31" s="112"/>
    </row>
    <row r="32" spans="1:10" x14ac:dyDescent="0.25">
      <c r="A32" s="122"/>
      <c r="G32" s="113"/>
      <c r="H32" s="115"/>
      <c r="I32" s="112"/>
      <c r="J32" s="112"/>
    </row>
    <row r="33" spans="1:11" x14ac:dyDescent="0.25">
      <c r="G33" s="113"/>
      <c r="H33" s="115"/>
      <c r="I33" s="112"/>
      <c r="J33" s="112"/>
    </row>
    <row r="34" spans="1:11" x14ac:dyDescent="0.25">
      <c r="G34" s="113"/>
      <c r="H34" s="115"/>
      <c r="I34" s="112"/>
      <c r="J34" s="112"/>
    </row>
    <row r="35" spans="1:11" x14ac:dyDescent="0.25">
      <c r="G35" s="113"/>
      <c r="H35" s="115"/>
      <c r="I35" s="112"/>
      <c r="J35" s="112"/>
    </row>
    <row r="36" spans="1:11" x14ac:dyDescent="0.25">
      <c r="G36" s="113"/>
      <c r="H36" s="115"/>
      <c r="I36" s="112"/>
      <c r="J36" s="112"/>
    </row>
    <row r="37" spans="1:11" x14ac:dyDescent="0.25">
      <c r="B37" s="118"/>
      <c r="G37" s="113"/>
      <c r="H37" s="115"/>
      <c r="I37" s="123"/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x14ac:dyDescent="0.25">
      <c r="G40" s="113"/>
      <c r="H40" s="115"/>
      <c r="I40" s="112"/>
      <c r="J40" s="112"/>
    </row>
    <row r="41" spans="1:11" ht="14.4" customHeight="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08"/>
    </row>
    <row r="42" spans="1:11" ht="14.4" customHeight="1" x14ac:dyDescent="0.25">
      <c r="A42" s="113"/>
      <c r="B42" s="113"/>
      <c r="C42" s="113"/>
      <c r="D42" s="113"/>
      <c r="E42" s="127"/>
      <c r="F42" s="127"/>
      <c r="G42" s="113"/>
      <c r="H42" s="113"/>
      <c r="I42" s="127"/>
      <c r="J42" s="127"/>
      <c r="K42" s="36"/>
    </row>
    <row r="43" spans="1:11" ht="14.4" customHeight="1" x14ac:dyDescent="0.25">
      <c r="A43" s="113"/>
      <c r="B43" s="113"/>
      <c r="C43" s="113"/>
      <c r="D43" s="113"/>
      <c r="E43" s="127"/>
      <c r="F43" s="127"/>
      <c r="G43" s="113"/>
      <c r="H43" s="113"/>
      <c r="I43" s="127"/>
      <c r="J43" s="127"/>
      <c r="K43" s="36"/>
    </row>
    <row r="44" spans="1:11" ht="14.4" customHeight="1" x14ac:dyDescent="0.25">
      <c r="A44" s="113"/>
      <c r="B44" s="113"/>
      <c r="C44" s="113"/>
      <c r="D44" s="113"/>
      <c r="E44" s="127"/>
      <c r="F44" s="127"/>
      <c r="G44" s="113"/>
      <c r="H44" s="113"/>
      <c r="I44" s="127"/>
      <c r="J44" s="127"/>
      <c r="K44" s="36"/>
    </row>
    <row r="45" spans="1:11" ht="14.4" customHeight="1" x14ac:dyDescent="0.25">
      <c r="A45" s="113"/>
      <c r="B45" s="113"/>
      <c r="C45" s="113"/>
      <c r="D45" s="113"/>
      <c r="E45" s="127"/>
      <c r="F45" s="127"/>
      <c r="G45" s="113"/>
      <c r="H45" s="113"/>
      <c r="I45" s="127"/>
      <c r="J45" s="127"/>
      <c r="K45" s="36"/>
    </row>
    <row r="46" spans="1:11" x14ac:dyDescent="0.25">
      <c r="A46" s="113"/>
      <c r="B46" s="113"/>
      <c r="C46" s="113"/>
      <c r="D46" s="113"/>
      <c r="E46" s="127"/>
      <c r="F46" s="127"/>
      <c r="G46" s="127"/>
      <c r="H46" s="127"/>
      <c r="I46" s="127"/>
      <c r="J46" s="113"/>
    </row>
    <row r="47" spans="1:11" x14ac:dyDescent="0.25">
      <c r="A47" s="113"/>
      <c r="B47" s="113"/>
      <c r="C47" s="113"/>
      <c r="D47" s="113"/>
      <c r="E47" s="127"/>
      <c r="F47" s="127"/>
      <c r="G47" s="127"/>
      <c r="H47" s="127"/>
      <c r="I47" s="110"/>
      <c r="J47" s="110"/>
    </row>
    <row r="48" spans="1:11" x14ac:dyDescent="0.25">
      <c r="A48" s="113"/>
      <c r="B48" s="113"/>
      <c r="C48" s="113"/>
      <c r="D48" s="113"/>
      <c r="E48" s="127"/>
      <c r="F48" s="127"/>
      <c r="G48" s="127"/>
      <c r="H48" s="127"/>
      <c r="I48" s="127"/>
      <c r="J48" s="127"/>
    </row>
    <row r="49" spans="1:10" x14ac:dyDescent="0.25">
      <c r="A49" s="113"/>
      <c r="B49" s="113"/>
      <c r="C49" s="113"/>
      <c r="D49" s="113"/>
      <c r="E49" s="127"/>
      <c r="F49" s="127"/>
      <c r="G49" s="113"/>
      <c r="H49" s="113"/>
      <c r="I49" s="113"/>
      <c r="J49" s="113"/>
    </row>
    <row r="50" spans="1:10" x14ac:dyDescent="0.25">
      <c r="A50" s="113"/>
      <c r="B50" s="113"/>
      <c r="C50" s="113"/>
      <c r="D50" s="113"/>
    </row>
    <row r="51" spans="1:10" x14ac:dyDescent="0.25">
      <c r="A51" s="113"/>
      <c r="B51" s="113"/>
      <c r="C51" s="113"/>
      <c r="D51" s="113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G56" s="113"/>
      <c r="H56" s="115"/>
      <c r="I56" s="112"/>
      <c r="J56" s="112"/>
    </row>
    <row r="57" spans="1:10" x14ac:dyDescent="0.25">
      <c r="A57" s="118"/>
      <c r="G57" s="113"/>
      <c r="H57" s="115"/>
      <c r="I57" s="112"/>
      <c r="J57" s="112"/>
    </row>
    <row r="58" spans="1:10" x14ac:dyDescent="0.25">
      <c r="B58" s="108"/>
      <c r="G58" s="113"/>
      <c r="H58" s="115"/>
      <c r="I58" s="112"/>
      <c r="J58" s="112"/>
    </row>
    <row r="59" spans="1:10" x14ac:dyDescent="0.25">
      <c r="B59" s="119"/>
      <c r="G59" s="113"/>
      <c r="H59" s="115"/>
      <c r="I59" s="123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12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G64" s="113"/>
      <c r="H64" s="115"/>
      <c r="I64" s="120"/>
      <c r="J64" s="112"/>
    </row>
    <row r="65" spans="2:10" x14ac:dyDescent="0.25">
      <c r="B65" s="119"/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  <c r="J70" s="112"/>
    </row>
    <row r="71" spans="2:10" x14ac:dyDescent="0.25">
      <c r="G71" s="113"/>
      <c r="H71" s="115"/>
      <c r="I71" s="112"/>
    </row>
    <row r="72" spans="2:10" x14ac:dyDescent="0.25">
      <c r="B72" s="118"/>
      <c r="G72" s="113"/>
      <c r="H72" s="115"/>
      <c r="I72" s="123"/>
    </row>
    <row r="73" spans="2:10" x14ac:dyDescent="0.25">
      <c r="B73" s="108"/>
      <c r="G73" s="113"/>
      <c r="H73" s="115"/>
      <c r="I73" s="112"/>
      <c r="J73" s="112"/>
    </row>
    <row r="74" spans="2:10" x14ac:dyDescent="0.25">
      <c r="B74" s="119"/>
      <c r="G74" s="113"/>
      <c r="H74" s="115"/>
      <c r="I74" s="123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12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G79" s="113"/>
      <c r="H79" s="115"/>
      <c r="I79" s="120"/>
      <c r="J79" s="112"/>
    </row>
    <row r="80" spans="2:10" x14ac:dyDescent="0.25">
      <c r="B80" s="119"/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  <c r="J82" s="112"/>
    </row>
    <row r="83" spans="1:10" x14ac:dyDescent="0.25">
      <c r="G83" s="113"/>
      <c r="H83" s="115"/>
      <c r="I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H85" s="115"/>
      <c r="I85" s="112"/>
      <c r="J85" s="112"/>
    </row>
    <row r="86" spans="1:10" x14ac:dyDescent="0.25">
      <c r="G86" s="113"/>
      <c r="I86" s="112"/>
      <c r="J86" s="112"/>
    </row>
    <row r="87" spans="1:10" x14ac:dyDescent="0.25">
      <c r="G87" s="113"/>
      <c r="I87" s="112"/>
      <c r="J87" s="112"/>
    </row>
    <row r="88" spans="1:10" x14ac:dyDescent="0.25">
      <c r="B88" s="119"/>
      <c r="G88" s="144"/>
      <c r="H88" s="121"/>
      <c r="I88" s="122"/>
      <c r="J88" s="122"/>
    </row>
    <row r="89" spans="1:10" x14ac:dyDescent="0.25">
      <c r="G89" s="113"/>
      <c r="I89" s="112"/>
      <c r="J89" s="112"/>
    </row>
    <row r="90" spans="1:10" x14ac:dyDescent="0.25">
      <c r="A90" s="118"/>
      <c r="G90" s="113"/>
      <c r="I90" s="112"/>
      <c r="J90" s="112"/>
    </row>
    <row r="91" spans="1:10" x14ac:dyDescent="0.25">
      <c r="G91" s="113"/>
      <c r="I91" s="112"/>
      <c r="J91" s="112"/>
    </row>
    <row r="92" spans="1:10" x14ac:dyDescent="0.25">
      <c r="B92" s="108"/>
      <c r="G92" s="113"/>
      <c r="I92" s="112"/>
      <c r="J92" s="112"/>
    </row>
    <row r="93" spans="1:10" x14ac:dyDescent="0.25">
      <c r="B93" s="119"/>
      <c r="G93" s="113"/>
      <c r="H93" s="115"/>
      <c r="I93" s="123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12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G98" s="113"/>
      <c r="H98" s="115"/>
      <c r="I98" s="120"/>
      <c r="J98" s="112"/>
    </row>
    <row r="99" spans="2:10" x14ac:dyDescent="0.25">
      <c r="B99" s="119"/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H104" s="115"/>
      <c r="I104" s="112"/>
      <c r="J104" s="112"/>
    </row>
    <row r="105" spans="2:10" x14ac:dyDescent="0.25">
      <c r="G105" s="113"/>
      <c r="I105" s="112"/>
    </row>
    <row r="106" spans="2:10" x14ac:dyDescent="0.25">
      <c r="G106" s="113"/>
      <c r="I106" s="112"/>
      <c r="J106" s="112"/>
    </row>
    <row r="107" spans="2:10" x14ac:dyDescent="0.25">
      <c r="B107" s="108"/>
      <c r="G107" s="113"/>
      <c r="I107" s="112"/>
      <c r="J107" s="112"/>
    </row>
    <row r="108" spans="2:10" x14ac:dyDescent="0.25">
      <c r="B108" s="119"/>
      <c r="G108" s="113"/>
      <c r="H108" s="115"/>
      <c r="I108" s="123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12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G113" s="113"/>
      <c r="H113" s="115"/>
      <c r="I113" s="120"/>
      <c r="J113" s="112"/>
    </row>
    <row r="114" spans="1:10" x14ac:dyDescent="0.25">
      <c r="B114" s="119"/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  <c r="J116" s="112"/>
    </row>
    <row r="117" spans="1:10" x14ac:dyDescent="0.25">
      <c r="G117" s="113"/>
      <c r="H117" s="115"/>
      <c r="I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H119" s="115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G121" s="113"/>
      <c r="I121" s="112"/>
      <c r="J121" s="112"/>
    </row>
    <row r="122" spans="1:10" x14ac:dyDescent="0.25">
      <c r="B122" s="119"/>
      <c r="G122" s="144"/>
      <c r="H122" s="121"/>
      <c r="I122" s="112"/>
      <c r="J122" s="122"/>
    </row>
    <row r="123" spans="1:10" x14ac:dyDescent="0.25">
      <c r="G123" s="113"/>
      <c r="I123" s="112"/>
      <c r="J123" s="112"/>
    </row>
    <row r="124" spans="1:10" x14ac:dyDescent="0.25">
      <c r="E124" s="113"/>
      <c r="F124" s="112"/>
      <c r="G124" s="113"/>
      <c r="I124" s="112"/>
      <c r="J124" s="112"/>
    </row>
    <row r="125" spans="1:10" x14ac:dyDescent="0.25">
      <c r="B125" s="118"/>
      <c r="G125" s="113"/>
      <c r="I125" s="123"/>
    </row>
    <row r="126" spans="1:10" x14ac:dyDescent="0.25">
      <c r="G126" s="113"/>
      <c r="I126" s="112"/>
      <c r="J126" s="112"/>
    </row>
    <row r="127" spans="1:10" x14ac:dyDescent="0.25">
      <c r="A127" s="124"/>
      <c r="B127" s="124"/>
      <c r="C127" s="124"/>
      <c r="D127" s="124"/>
      <c r="E127" s="124"/>
      <c r="F127" s="124"/>
      <c r="G127" s="110"/>
      <c r="H127" s="108"/>
      <c r="I127" s="124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5"/>
      <c r="J128" s="112"/>
    </row>
    <row r="129" spans="1:10" x14ac:dyDescent="0.25">
      <c r="A129" s="108"/>
      <c r="B129" s="108"/>
      <c r="C129" s="108"/>
      <c r="D129" s="108"/>
      <c r="E129" s="108"/>
      <c r="F129" s="108"/>
      <c r="G129" s="110"/>
      <c r="H129" s="108"/>
      <c r="I129" s="124"/>
      <c r="J129" s="112"/>
    </row>
    <row r="130" spans="1:10" x14ac:dyDescent="0.25">
      <c r="G130" s="113"/>
      <c r="I130" s="112"/>
      <c r="J130" s="112"/>
    </row>
    <row r="131" spans="1:10" x14ac:dyDescent="0.25">
      <c r="G131" s="113"/>
      <c r="I131" s="112"/>
      <c r="J131" s="112"/>
    </row>
    <row r="132" spans="1:10" x14ac:dyDescent="0.25">
      <c r="G132" s="113"/>
      <c r="I132" s="112"/>
      <c r="J132" s="112"/>
    </row>
    <row r="133" spans="1:10" x14ac:dyDescent="0.25">
      <c r="G133" s="113"/>
      <c r="I133" s="112"/>
      <c r="J133" s="112"/>
    </row>
    <row r="134" spans="1:10" x14ac:dyDescent="0.25">
      <c r="G134" s="113"/>
      <c r="I134" s="112"/>
      <c r="J134" s="112"/>
    </row>
    <row r="135" spans="1:10" x14ac:dyDescent="0.25">
      <c r="G135" s="113"/>
      <c r="I135" s="112"/>
    </row>
    <row r="136" spans="1:10" x14ac:dyDescent="0.25">
      <c r="B136" s="118"/>
      <c r="G136" s="113"/>
      <c r="I136" s="123"/>
    </row>
    <row r="137" spans="1:10" x14ac:dyDescent="0.25">
      <c r="G137" s="113"/>
      <c r="I137" s="112"/>
      <c r="J137" s="112"/>
    </row>
    <row r="138" spans="1:10" x14ac:dyDescent="0.25">
      <c r="G138" s="113"/>
      <c r="I138" s="112"/>
      <c r="J138" s="112"/>
    </row>
    <row r="139" spans="1:10" x14ac:dyDescent="0.25">
      <c r="G139" s="113"/>
      <c r="I139" s="120"/>
      <c r="J139" s="112"/>
    </row>
    <row r="140" spans="1:10" x14ac:dyDescent="0.25">
      <c r="G140" s="113"/>
      <c r="I140" s="112"/>
      <c r="J140" s="112"/>
    </row>
    <row r="141" spans="1:10" x14ac:dyDescent="0.25">
      <c r="G141" s="113"/>
      <c r="I141" s="112"/>
      <c r="J141" s="112"/>
    </row>
    <row r="142" spans="1:10" x14ac:dyDescent="0.25">
      <c r="G142" s="113"/>
      <c r="I142" s="112"/>
      <c r="J142" s="112"/>
    </row>
    <row r="143" spans="1:10" x14ac:dyDescent="0.25">
      <c r="G143" s="113"/>
      <c r="I143" s="112"/>
      <c r="J143" s="112"/>
    </row>
    <row r="144" spans="1:10" x14ac:dyDescent="0.25">
      <c r="G144" s="113"/>
      <c r="I144" s="112"/>
      <c r="J144" s="112"/>
    </row>
    <row r="145" spans="2:10" x14ac:dyDescent="0.25">
      <c r="G145" s="113"/>
      <c r="I145" s="112"/>
      <c r="J145" s="112"/>
    </row>
    <row r="146" spans="2:10" x14ac:dyDescent="0.25">
      <c r="G146" s="113"/>
      <c r="I146" s="112"/>
    </row>
    <row r="147" spans="2:10" x14ac:dyDescent="0.25">
      <c r="G147" s="113"/>
      <c r="I147" s="112"/>
    </row>
    <row r="148" spans="2:10" x14ac:dyDescent="0.25">
      <c r="B148" s="118"/>
      <c r="G148" s="113"/>
      <c r="I148" s="123"/>
    </row>
    <row r="149" spans="2:10" x14ac:dyDescent="0.25">
      <c r="G149" s="113"/>
      <c r="I149" s="112"/>
      <c r="J149" s="112"/>
    </row>
    <row r="150" spans="2:10" x14ac:dyDescent="0.25">
      <c r="I150" s="112"/>
      <c r="J150" s="112"/>
    </row>
    <row r="151" spans="2:10" x14ac:dyDescent="0.25">
      <c r="I151" s="120"/>
      <c r="J151" s="112"/>
    </row>
    <row r="152" spans="2:10" x14ac:dyDescent="0.25">
      <c r="I152" s="112"/>
      <c r="J152" s="112"/>
    </row>
    <row r="153" spans="2:10" x14ac:dyDescent="0.25">
      <c r="I153" s="112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  <row r="157" spans="2:10" x14ac:dyDescent="0.25">
      <c r="I157" s="115"/>
      <c r="J157" s="1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A5E9B7-10D5-4862-A8C4-7D4310EC072A}"/>
</file>

<file path=customXml/itemProps2.xml><?xml version="1.0" encoding="utf-8"?>
<ds:datastoreItem xmlns:ds="http://schemas.openxmlformats.org/officeDocument/2006/customXml" ds:itemID="{AF0AAEDA-8E0E-44E4-8FFE-E5F070F2C83C}"/>
</file>

<file path=customXml/itemProps3.xml><?xml version="1.0" encoding="utf-8"?>
<ds:datastoreItem xmlns:ds="http://schemas.openxmlformats.org/officeDocument/2006/customXml" ds:itemID="{7DA116FD-AA09-465C-9CCD-1FB8C1936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SPAN</vt:lpstr>
      <vt:lpstr>WS, DECK, TEL CONDUIT</vt:lpstr>
      <vt:lpstr>HAUNCH</vt:lpstr>
      <vt:lpstr>END DIA</vt:lpstr>
      <vt:lpstr>INT DIA</vt:lpstr>
      <vt:lpstr>END DIA + INT DIA LOADS</vt:lpstr>
      <vt:lpstr>STIFFENERS</vt:lpstr>
      <vt:lpstr>LOADS SUMMARY (MDX)</vt:lpstr>
      <vt:lpstr>FLANGE TRANSITION + WEB (ignore</vt:lpstr>
      <vt:lpstr>HAUNCH!Print_Area</vt:lpstr>
      <vt:lpstr>SPAN!Print_Area</vt:lpstr>
      <vt:lpstr>'WS, DECK, TEL CONDUIT'!Print_Area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2022-09-30T18:40:05Z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