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anham Engineering Dropbox\Project Files\ODOT\Safety 2022\Task 2B - BUT-747-5.49\excel\"/>
    </mc:Choice>
  </mc:AlternateContent>
  <xr:revisionPtr revIDLastSave="0" documentId="8_{D8AD570E-7340-4E41-B9BE-338AF8CFFD3F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Counts" sheetId="10" r:id="rId1"/>
    <sheet name="Volumes AM" sheetId="8" r:id="rId2"/>
    <sheet name="Volumes PM" sheetId="7" r:id="rId3"/>
    <sheet name="Volumes" sheetId="1" r:id="rId4"/>
    <sheet name="Volumes Balanced" sheetId="11" r:id="rId5"/>
  </sheets>
  <externalReferences>
    <externalReference r:id="rId6"/>
  </externalReferenc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43" i="7" l="1"/>
  <c r="R24" i="7"/>
  <c r="R5" i="7"/>
  <c r="I20" i="11"/>
  <c r="K21" i="11"/>
  <c r="K13" i="11"/>
  <c r="F17" i="11"/>
  <c r="E18" i="11"/>
  <c r="K17" i="11"/>
  <c r="E11" i="11"/>
  <c r="K11" i="11"/>
  <c r="E6" i="11"/>
  <c r="E12" i="11" s="1"/>
  <c r="G11" i="11"/>
  <c r="G5" i="11"/>
  <c r="K9" i="11"/>
  <c r="K8" i="11"/>
  <c r="K14" i="11" s="1"/>
  <c r="I8" i="11"/>
  <c r="G8" i="11"/>
  <c r="E8" i="11"/>
  <c r="K6" i="11"/>
  <c r="K18" i="11" s="1"/>
  <c r="K5" i="11"/>
  <c r="I5" i="11"/>
  <c r="I17" i="11" s="1"/>
  <c r="E5" i="11"/>
  <c r="E17" i="11" s="1"/>
  <c r="L21" i="11"/>
  <c r="J21" i="11"/>
  <c r="L20" i="11"/>
  <c r="K20" i="11"/>
  <c r="L19" i="11"/>
  <c r="K19" i="11"/>
  <c r="J19" i="11"/>
  <c r="L18" i="11"/>
  <c r="L17" i="11"/>
  <c r="J17" i="11"/>
  <c r="L16" i="11"/>
  <c r="K16" i="11"/>
  <c r="J16" i="11"/>
  <c r="L15" i="11"/>
  <c r="K15" i="11"/>
  <c r="J15" i="11"/>
  <c r="R14" i="11"/>
  <c r="L14" i="11"/>
  <c r="R13" i="11"/>
  <c r="M13" i="11"/>
  <c r="L13" i="11"/>
  <c r="F13" i="11"/>
  <c r="R12" i="11"/>
  <c r="M12" i="11"/>
  <c r="R11" i="11"/>
  <c r="M21" i="11" s="1"/>
  <c r="O9" i="11"/>
  <c r="O21" i="11" s="1"/>
  <c r="N9" i="11"/>
  <c r="N21" i="11" s="1"/>
  <c r="M9" i="11"/>
  <c r="L9" i="11"/>
  <c r="J9" i="11"/>
  <c r="I9" i="11"/>
  <c r="I21" i="11" s="1"/>
  <c r="H9" i="11"/>
  <c r="H21" i="11" s="1"/>
  <c r="G9" i="11"/>
  <c r="G21" i="11" s="1"/>
  <c r="F9" i="11"/>
  <c r="F21" i="11" s="1"/>
  <c r="E9" i="11"/>
  <c r="E21" i="11" s="1"/>
  <c r="D9" i="11"/>
  <c r="D21" i="11" s="1"/>
  <c r="O8" i="11"/>
  <c r="O20" i="11" s="1"/>
  <c r="N8" i="11"/>
  <c r="N20" i="11" s="1"/>
  <c r="M8" i="11"/>
  <c r="L8" i="11"/>
  <c r="J8" i="11"/>
  <c r="J14" i="11" s="1"/>
  <c r="H8" i="11"/>
  <c r="H20" i="11" s="1"/>
  <c r="G20" i="11"/>
  <c r="F8" i="11"/>
  <c r="F20" i="11" s="1"/>
  <c r="E20" i="11"/>
  <c r="D8" i="11"/>
  <c r="D14" i="11" s="1"/>
  <c r="O7" i="11"/>
  <c r="O19" i="11" s="1"/>
  <c r="N7" i="11"/>
  <c r="N13" i="11" s="1"/>
  <c r="M7" i="11"/>
  <c r="L7" i="11"/>
  <c r="K7" i="11"/>
  <c r="J7" i="11"/>
  <c r="J13" i="11" s="1"/>
  <c r="I7" i="11"/>
  <c r="I19" i="11" s="1"/>
  <c r="H7" i="11"/>
  <c r="H19" i="11" s="1"/>
  <c r="G7" i="11"/>
  <c r="G19" i="11" s="1"/>
  <c r="F7" i="11"/>
  <c r="F19" i="11" s="1"/>
  <c r="E7" i="11"/>
  <c r="E13" i="11" s="1"/>
  <c r="D7" i="11"/>
  <c r="D13" i="11" s="1"/>
  <c r="O6" i="11"/>
  <c r="O18" i="11" s="1"/>
  <c r="N6" i="11"/>
  <c r="N18" i="11" s="1"/>
  <c r="M6" i="11"/>
  <c r="L6" i="11"/>
  <c r="L12" i="11" s="1"/>
  <c r="J6" i="11"/>
  <c r="J12" i="11" s="1"/>
  <c r="I6" i="11"/>
  <c r="I18" i="11" s="1"/>
  <c r="H6" i="11"/>
  <c r="H18" i="11" s="1"/>
  <c r="G6" i="11"/>
  <c r="G18" i="11" s="1"/>
  <c r="F6" i="11"/>
  <c r="F12" i="11" s="1"/>
  <c r="D6" i="11"/>
  <c r="D18" i="11" s="1"/>
  <c r="O5" i="11"/>
  <c r="O17" i="11" s="1"/>
  <c r="N5" i="11"/>
  <c r="N17" i="11" s="1"/>
  <c r="M5" i="11"/>
  <c r="M11" i="11" s="1"/>
  <c r="L5" i="11"/>
  <c r="L11" i="11" s="1"/>
  <c r="J5" i="11"/>
  <c r="J11" i="11" s="1"/>
  <c r="H5" i="11"/>
  <c r="H17" i="11" s="1"/>
  <c r="F5" i="11"/>
  <c r="F11" i="11" s="1"/>
  <c r="D5" i="11"/>
  <c r="D17" i="11" s="1"/>
  <c r="O4" i="11"/>
  <c r="O16" i="11" s="1"/>
  <c r="N4" i="11"/>
  <c r="N16" i="11" s="1"/>
  <c r="M4" i="11"/>
  <c r="M10" i="11" s="1"/>
  <c r="L4" i="11"/>
  <c r="L10" i="11" s="1"/>
  <c r="K4" i="11"/>
  <c r="K10" i="11" s="1"/>
  <c r="J4" i="11"/>
  <c r="J10" i="11" s="1"/>
  <c r="I4" i="11"/>
  <c r="I16" i="11" s="1"/>
  <c r="H4" i="11"/>
  <c r="H16" i="11" s="1"/>
  <c r="G4" i="11"/>
  <c r="G10" i="11" s="1"/>
  <c r="F4" i="11"/>
  <c r="F10" i="11" s="1"/>
  <c r="E4" i="11"/>
  <c r="E10" i="11" s="1"/>
  <c r="D4" i="11"/>
  <c r="D10" i="11" s="1"/>
  <c r="J18" i="11" l="1"/>
  <c r="G14" i="11"/>
  <c r="J20" i="11"/>
  <c r="K12" i="11"/>
  <c r="N10" i="11"/>
  <c r="D11" i="11"/>
  <c r="D12" i="11"/>
  <c r="H10" i="11"/>
  <c r="G12" i="11"/>
  <c r="E14" i="11"/>
  <c r="D15" i="11"/>
  <c r="D16" i="11"/>
  <c r="I10" i="11"/>
  <c r="I11" i="11"/>
  <c r="H12" i="11"/>
  <c r="G13" i="11"/>
  <c r="F14" i="11"/>
  <c r="E15" i="11"/>
  <c r="E16" i="11"/>
  <c r="E19" i="11"/>
  <c r="O12" i="11"/>
  <c r="I12" i="11"/>
  <c r="H13" i="11"/>
  <c r="F15" i="11"/>
  <c r="F16" i="11"/>
  <c r="F18" i="11"/>
  <c r="N12" i="11"/>
  <c r="H11" i="11"/>
  <c r="D19" i="11"/>
  <c r="I13" i="11"/>
  <c r="H14" i="11"/>
  <c r="G15" i="11"/>
  <c r="G16" i="11"/>
  <c r="G17" i="11"/>
  <c r="N11" i="11"/>
  <c r="M14" i="11"/>
  <c r="D20" i="11"/>
  <c r="I14" i="11"/>
  <c r="H15" i="11"/>
  <c r="O13" i="11"/>
  <c r="I15" i="11"/>
  <c r="O11" i="11"/>
  <c r="N14" i="11"/>
  <c r="M15" i="11"/>
  <c r="M17" i="11"/>
  <c r="M18" i="11"/>
  <c r="M19" i="11"/>
  <c r="M20" i="11"/>
  <c r="O14" i="11"/>
  <c r="N15" i="11"/>
  <c r="N19" i="11"/>
  <c r="O10" i="11"/>
  <c r="M16" i="11"/>
  <c r="O15" i="11"/>
  <c r="R12" i="1" l="1"/>
  <c r="R13" i="1"/>
  <c r="R14" i="1"/>
  <c r="R11" i="1"/>
  <c r="O53" i="7"/>
  <c r="D53" i="7"/>
  <c r="E53" i="7"/>
  <c r="F53" i="7"/>
  <c r="G53" i="7"/>
  <c r="H53" i="7"/>
  <c r="I53" i="7"/>
  <c r="J53" i="7"/>
  <c r="K53" i="7"/>
  <c r="L53" i="7"/>
  <c r="M53" i="7"/>
  <c r="N53" i="7"/>
  <c r="C53" i="7"/>
  <c r="D34" i="7"/>
  <c r="E34" i="7"/>
  <c r="F34" i="7"/>
  <c r="G34" i="7"/>
  <c r="H34" i="7"/>
  <c r="I34" i="7"/>
  <c r="J34" i="7"/>
  <c r="K34" i="7"/>
  <c r="L34" i="7"/>
  <c r="M34" i="7"/>
  <c r="N34" i="7"/>
  <c r="C34" i="7"/>
  <c r="O34" i="7"/>
  <c r="O15" i="7"/>
  <c r="D34" i="8"/>
  <c r="E34" i="8"/>
  <c r="F34" i="8"/>
  <c r="G34" i="8"/>
  <c r="H34" i="8"/>
  <c r="I34" i="8"/>
  <c r="J34" i="8"/>
  <c r="K34" i="8"/>
  <c r="L34" i="8"/>
  <c r="M34" i="8"/>
  <c r="N34" i="8"/>
  <c r="O34" i="8"/>
  <c r="D15" i="7"/>
  <c r="E15" i="7"/>
  <c r="F15" i="7"/>
  <c r="G15" i="7"/>
  <c r="H15" i="7"/>
  <c r="I15" i="7"/>
  <c r="J15" i="7"/>
  <c r="K15" i="7"/>
  <c r="L15" i="7"/>
  <c r="M15" i="7"/>
  <c r="N15" i="7"/>
  <c r="C15" i="7"/>
  <c r="C15" i="8"/>
  <c r="M158" i="10"/>
  <c r="J158" i="10"/>
  <c r="D158" i="10"/>
  <c r="J105" i="10"/>
  <c r="G105" i="10"/>
  <c r="D105" i="10"/>
  <c r="M52" i="10"/>
  <c r="J52" i="10"/>
  <c r="G52" i="10"/>
  <c r="D52" i="10"/>
  <c r="M51" i="10" l="1"/>
  <c r="J51" i="10"/>
  <c r="G51" i="10"/>
  <c r="D51" i="10"/>
  <c r="M104" i="10"/>
  <c r="J104" i="10"/>
  <c r="G104" i="10"/>
  <c r="D104" i="10"/>
  <c r="M157" i="10"/>
  <c r="J157" i="10"/>
  <c r="D157" i="10"/>
  <c r="R35" i="10"/>
  <c r="R3" i="10"/>
  <c r="A31" i="7" l="1"/>
  <c r="A50" i="7"/>
  <c r="C42" i="7"/>
  <c r="D42" i="7"/>
  <c r="E42" i="7"/>
  <c r="F42" i="7"/>
  <c r="G42" i="7"/>
  <c r="H42" i="7"/>
  <c r="I42" i="7"/>
  <c r="J42" i="7"/>
  <c r="K42" i="7"/>
  <c r="L42" i="7"/>
  <c r="M42" i="7"/>
  <c r="N42" i="7"/>
  <c r="C43" i="7"/>
  <c r="D43" i="7"/>
  <c r="E43" i="7"/>
  <c r="F43" i="7"/>
  <c r="G43" i="7"/>
  <c r="H43" i="7"/>
  <c r="I43" i="7"/>
  <c r="J43" i="7"/>
  <c r="K43" i="7"/>
  <c r="L43" i="7"/>
  <c r="M43" i="7"/>
  <c r="N43" i="7"/>
  <c r="C44" i="7"/>
  <c r="D44" i="7"/>
  <c r="E44" i="7"/>
  <c r="F44" i="7"/>
  <c r="G44" i="7"/>
  <c r="H44" i="7"/>
  <c r="I44" i="7"/>
  <c r="J44" i="7"/>
  <c r="K44" i="7"/>
  <c r="L44" i="7"/>
  <c r="M44" i="7"/>
  <c r="N44" i="7"/>
  <c r="C45" i="7"/>
  <c r="D45" i="7"/>
  <c r="E45" i="7"/>
  <c r="F45" i="7"/>
  <c r="G45" i="7"/>
  <c r="H45" i="7"/>
  <c r="I45" i="7"/>
  <c r="J45" i="7"/>
  <c r="K45" i="7"/>
  <c r="L45" i="7"/>
  <c r="M45" i="7"/>
  <c r="N45" i="7"/>
  <c r="C46" i="7"/>
  <c r="D46" i="7"/>
  <c r="E46" i="7"/>
  <c r="F46" i="7"/>
  <c r="G46" i="7"/>
  <c r="H46" i="7"/>
  <c r="I46" i="7"/>
  <c r="J46" i="7"/>
  <c r="K46" i="7"/>
  <c r="L46" i="7"/>
  <c r="M46" i="7"/>
  <c r="N46" i="7"/>
  <c r="C47" i="7"/>
  <c r="D47" i="7"/>
  <c r="E47" i="7"/>
  <c r="F47" i="7"/>
  <c r="G47" i="7"/>
  <c r="H47" i="7"/>
  <c r="I47" i="7"/>
  <c r="J47" i="7"/>
  <c r="K47" i="7"/>
  <c r="L47" i="7"/>
  <c r="M47" i="7"/>
  <c r="N47" i="7"/>
  <c r="C48" i="7"/>
  <c r="D48" i="7"/>
  <c r="E48" i="7"/>
  <c r="F48" i="7"/>
  <c r="G48" i="7"/>
  <c r="H48" i="7"/>
  <c r="I48" i="7"/>
  <c r="J48" i="7"/>
  <c r="K48" i="7"/>
  <c r="L48" i="7"/>
  <c r="M48" i="7"/>
  <c r="N48" i="7"/>
  <c r="C49" i="7"/>
  <c r="D49" i="7"/>
  <c r="E49" i="7"/>
  <c r="F49" i="7"/>
  <c r="G49" i="7"/>
  <c r="H49" i="7"/>
  <c r="I49" i="7"/>
  <c r="J49" i="7"/>
  <c r="K49" i="7"/>
  <c r="L49" i="7"/>
  <c r="M49" i="7"/>
  <c r="N49" i="7"/>
  <c r="C50" i="7"/>
  <c r="D50" i="7"/>
  <c r="E50" i="7"/>
  <c r="F50" i="7"/>
  <c r="G50" i="7"/>
  <c r="H50" i="7"/>
  <c r="I50" i="7"/>
  <c r="J50" i="7"/>
  <c r="K50" i="7"/>
  <c r="L50" i="7"/>
  <c r="M50" i="7"/>
  <c r="N50" i="7"/>
  <c r="C51" i="7"/>
  <c r="D51" i="7"/>
  <c r="E51" i="7"/>
  <c r="F51" i="7"/>
  <c r="G51" i="7"/>
  <c r="H51" i="7"/>
  <c r="I51" i="7"/>
  <c r="J51" i="7"/>
  <c r="K51" i="7"/>
  <c r="L51" i="7"/>
  <c r="M51" i="7"/>
  <c r="N51" i="7"/>
  <c r="C52" i="7"/>
  <c r="D52" i="7"/>
  <c r="E52" i="7"/>
  <c r="F52" i="7"/>
  <c r="G52" i="7"/>
  <c r="H52" i="7"/>
  <c r="I52" i="7"/>
  <c r="J52" i="7"/>
  <c r="K52" i="7"/>
  <c r="L52" i="7"/>
  <c r="M52" i="7"/>
  <c r="N52" i="7"/>
  <c r="D41" i="7"/>
  <c r="E41" i="7"/>
  <c r="F41" i="7"/>
  <c r="G41" i="7"/>
  <c r="H41" i="7"/>
  <c r="I41" i="7"/>
  <c r="J41" i="7"/>
  <c r="K41" i="7"/>
  <c r="L41" i="7"/>
  <c r="M41" i="7"/>
  <c r="N41" i="7"/>
  <c r="J54" i="7"/>
  <c r="C41" i="7"/>
  <c r="B42" i="7"/>
  <c r="B43" i="7"/>
  <c r="B44" i="7"/>
  <c r="B45" i="7"/>
  <c r="B46" i="7"/>
  <c r="B47" i="7"/>
  <c r="B48" i="7"/>
  <c r="B49" i="7"/>
  <c r="B50" i="7"/>
  <c r="B51" i="7"/>
  <c r="B52" i="7"/>
  <c r="B41" i="7"/>
  <c r="C23" i="7"/>
  <c r="D23" i="7"/>
  <c r="E23" i="7"/>
  <c r="F23" i="7"/>
  <c r="G23" i="7"/>
  <c r="H23" i="7"/>
  <c r="I23" i="7"/>
  <c r="J23" i="7"/>
  <c r="K23" i="7"/>
  <c r="L23" i="7"/>
  <c r="M23" i="7"/>
  <c r="N23" i="7"/>
  <c r="C24" i="7"/>
  <c r="D24" i="7"/>
  <c r="E24" i="7"/>
  <c r="F24" i="7"/>
  <c r="G24" i="7"/>
  <c r="H24" i="7"/>
  <c r="I24" i="7"/>
  <c r="J24" i="7"/>
  <c r="K24" i="7"/>
  <c r="L24" i="7"/>
  <c r="M24" i="7"/>
  <c r="N24" i="7"/>
  <c r="C25" i="7"/>
  <c r="D25" i="7"/>
  <c r="E25" i="7"/>
  <c r="F25" i="7"/>
  <c r="G25" i="7"/>
  <c r="H25" i="7"/>
  <c r="I25" i="7"/>
  <c r="J25" i="7"/>
  <c r="K25" i="7"/>
  <c r="L25" i="7"/>
  <c r="M25" i="7"/>
  <c r="N25" i="7"/>
  <c r="C26" i="7"/>
  <c r="D26" i="7"/>
  <c r="E26" i="7"/>
  <c r="F26" i="7"/>
  <c r="G26" i="7"/>
  <c r="H26" i="7"/>
  <c r="I26" i="7"/>
  <c r="J26" i="7"/>
  <c r="K26" i="7"/>
  <c r="L26" i="7"/>
  <c r="M26" i="7"/>
  <c r="N26" i="7"/>
  <c r="C27" i="7"/>
  <c r="D27" i="7"/>
  <c r="E27" i="7"/>
  <c r="F27" i="7"/>
  <c r="G27" i="7"/>
  <c r="H27" i="7"/>
  <c r="I27" i="7"/>
  <c r="J27" i="7"/>
  <c r="K27" i="7"/>
  <c r="L27" i="7"/>
  <c r="M27" i="7"/>
  <c r="N27" i="7"/>
  <c r="C28" i="7"/>
  <c r="D28" i="7"/>
  <c r="E28" i="7"/>
  <c r="F28" i="7"/>
  <c r="G28" i="7"/>
  <c r="H28" i="7"/>
  <c r="I28" i="7"/>
  <c r="J28" i="7"/>
  <c r="K28" i="7"/>
  <c r="L28" i="7"/>
  <c r="M28" i="7"/>
  <c r="N28" i="7"/>
  <c r="C29" i="7"/>
  <c r="D29" i="7"/>
  <c r="E29" i="7"/>
  <c r="F29" i="7"/>
  <c r="G29" i="7"/>
  <c r="H29" i="7"/>
  <c r="I29" i="7"/>
  <c r="J29" i="7"/>
  <c r="K29" i="7"/>
  <c r="L29" i="7"/>
  <c r="M29" i="7"/>
  <c r="N29" i="7"/>
  <c r="C30" i="7"/>
  <c r="D30" i="7"/>
  <c r="E30" i="7"/>
  <c r="F30" i="7"/>
  <c r="G30" i="7"/>
  <c r="H30" i="7"/>
  <c r="I30" i="7"/>
  <c r="J30" i="7"/>
  <c r="K30" i="7"/>
  <c r="L30" i="7"/>
  <c r="M30" i="7"/>
  <c r="N30" i="7"/>
  <c r="C31" i="7"/>
  <c r="D31" i="7"/>
  <c r="E31" i="7"/>
  <c r="F31" i="7"/>
  <c r="G31" i="7"/>
  <c r="H31" i="7"/>
  <c r="I31" i="7"/>
  <c r="J31" i="7"/>
  <c r="K31" i="7"/>
  <c r="L31" i="7"/>
  <c r="M31" i="7"/>
  <c r="N31" i="7"/>
  <c r="C32" i="7"/>
  <c r="D32" i="7"/>
  <c r="E32" i="7"/>
  <c r="F32" i="7"/>
  <c r="G32" i="7"/>
  <c r="H32" i="7"/>
  <c r="I32" i="7"/>
  <c r="J32" i="7"/>
  <c r="K32" i="7"/>
  <c r="L32" i="7"/>
  <c r="M32" i="7"/>
  <c r="N32" i="7"/>
  <c r="C33" i="7"/>
  <c r="D33" i="7"/>
  <c r="E33" i="7"/>
  <c r="F33" i="7"/>
  <c r="G33" i="7"/>
  <c r="H33" i="7"/>
  <c r="I33" i="7"/>
  <c r="J33" i="7"/>
  <c r="K33" i="7"/>
  <c r="L33" i="7"/>
  <c r="M33" i="7"/>
  <c r="N33" i="7"/>
  <c r="D22" i="7"/>
  <c r="E22" i="7"/>
  <c r="F22" i="7"/>
  <c r="G22" i="7"/>
  <c r="H22" i="7"/>
  <c r="I22" i="7"/>
  <c r="J22" i="7"/>
  <c r="K22" i="7"/>
  <c r="L22" i="7"/>
  <c r="M22" i="7"/>
  <c r="N22" i="7"/>
  <c r="C22" i="7"/>
  <c r="B23" i="7"/>
  <c r="B24" i="7"/>
  <c r="B25" i="7"/>
  <c r="B26" i="7"/>
  <c r="B27" i="7"/>
  <c r="B28" i="7"/>
  <c r="B29" i="7"/>
  <c r="B30" i="7"/>
  <c r="B31" i="7"/>
  <c r="B32" i="7"/>
  <c r="B33" i="7"/>
  <c r="B22" i="7"/>
  <c r="C42" i="8"/>
  <c r="D42" i="8"/>
  <c r="E42" i="8"/>
  <c r="F42" i="8"/>
  <c r="G42" i="8"/>
  <c r="H42" i="8"/>
  <c r="I42" i="8"/>
  <c r="J42" i="8"/>
  <c r="K42" i="8"/>
  <c r="L42" i="8"/>
  <c r="M42" i="8"/>
  <c r="N42" i="8"/>
  <c r="C43" i="8"/>
  <c r="D43" i="8"/>
  <c r="E43" i="8"/>
  <c r="F43" i="8"/>
  <c r="G43" i="8"/>
  <c r="H43" i="8"/>
  <c r="I43" i="8"/>
  <c r="J43" i="8"/>
  <c r="K43" i="8"/>
  <c r="L43" i="8"/>
  <c r="M43" i="8"/>
  <c r="N43" i="8"/>
  <c r="C44" i="8"/>
  <c r="D44" i="8"/>
  <c r="E44" i="8"/>
  <c r="F44" i="8"/>
  <c r="G44" i="8"/>
  <c r="H44" i="8"/>
  <c r="I44" i="8"/>
  <c r="J44" i="8"/>
  <c r="K44" i="8"/>
  <c r="L44" i="8"/>
  <c r="M44" i="8"/>
  <c r="N44" i="8"/>
  <c r="C45" i="8"/>
  <c r="D45" i="8"/>
  <c r="E45" i="8"/>
  <c r="F45" i="8"/>
  <c r="G45" i="8"/>
  <c r="H45" i="8"/>
  <c r="I45" i="8"/>
  <c r="J45" i="8"/>
  <c r="K45" i="8"/>
  <c r="L45" i="8"/>
  <c r="M45" i="8"/>
  <c r="N45" i="8"/>
  <c r="C46" i="8"/>
  <c r="D46" i="8"/>
  <c r="E46" i="8"/>
  <c r="F46" i="8"/>
  <c r="G46" i="8"/>
  <c r="H46" i="8"/>
  <c r="I46" i="8"/>
  <c r="J46" i="8"/>
  <c r="K46" i="8"/>
  <c r="L46" i="8"/>
  <c r="M46" i="8"/>
  <c r="N46" i="8"/>
  <c r="C47" i="8"/>
  <c r="D47" i="8"/>
  <c r="E47" i="8"/>
  <c r="F47" i="8"/>
  <c r="G47" i="8"/>
  <c r="H47" i="8"/>
  <c r="I47" i="8"/>
  <c r="J47" i="8"/>
  <c r="K47" i="8"/>
  <c r="L47" i="8"/>
  <c r="M47" i="8"/>
  <c r="N47" i="8"/>
  <c r="C48" i="8"/>
  <c r="D48" i="8"/>
  <c r="E48" i="8"/>
  <c r="F48" i="8"/>
  <c r="G48" i="8"/>
  <c r="H48" i="8"/>
  <c r="I48" i="8"/>
  <c r="J48" i="8"/>
  <c r="K48" i="8"/>
  <c r="L48" i="8"/>
  <c r="M48" i="8"/>
  <c r="N48" i="8"/>
  <c r="C49" i="8"/>
  <c r="D49" i="8"/>
  <c r="E49" i="8"/>
  <c r="F49" i="8"/>
  <c r="G49" i="8"/>
  <c r="H49" i="8"/>
  <c r="I49" i="8"/>
  <c r="J49" i="8"/>
  <c r="K49" i="8"/>
  <c r="L49" i="8"/>
  <c r="M49" i="8"/>
  <c r="N49" i="8"/>
  <c r="C50" i="8"/>
  <c r="D50" i="8"/>
  <c r="E50" i="8"/>
  <c r="F50" i="8"/>
  <c r="G50" i="8"/>
  <c r="H50" i="8"/>
  <c r="I50" i="8"/>
  <c r="J50" i="8"/>
  <c r="K50" i="8"/>
  <c r="L50" i="8"/>
  <c r="M50" i="8"/>
  <c r="N50" i="8"/>
  <c r="C51" i="8"/>
  <c r="D51" i="8"/>
  <c r="E51" i="8"/>
  <c r="F51" i="8"/>
  <c r="G51" i="8"/>
  <c r="H51" i="8"/>
  <c r="I51" i="8"/>
  <c r="J51" i="8"/>
  <c r="K51" i="8"/>
  <c r="L51" i="8"/>
  <c r="M51" i="8"/>
  <c r="N51" i="8"/>
  <c r="C52" i="8"/>
  <c r="D52" i="8"/>
  <c r="E52" i="8"/>
  <c r="F52" i="8"/>
  <c r="G52" i="8"/>
  <c r="H52" i="8"/>
  <c r="I52" i="8"/>
  <c r="J52" i="8"/>
  <c r="K52" i="8"/>
  <c r="L52" i="8"/>
  <c r="M52" i="8"/>
  <c r="N52" i="8"/>
  <c r="D41" i="8"/>
  <c r="E41" i="8"/>
  <c r="F41" i="8"/>
  <c r="G41" i="8"/>
  <c r="H41" i="8"/>
  <c r="I41" i="8"/>
  <c r="J41" i="8"/>
  <c r="K41" i="8"/>
  <c r="L41" i="8"/>
  <c r="M41" i="8"/>
  <c r="N41" i="8"/>
  <c r="C41" i="8"/>
  <c r="A46" i="8"/>
  <c r="A27" i="8"/>
  <c r="C23" i="8"/>
  <c r="D23" i="8"/>
  <c r="E23" i="8"/>
  <c r="F23" i="8"/>
  <c r="G23" i="8"/>
  <c r="H23" i="8"/>
  <c r="I23" i="8"/>
  <c r="J23" i="8"/>
  <c r="K23" i="8"/>
  <c r="L23" i="8"/>
  <c r="M23" i="8"/>
  <c r="N23" i="8"/>
  <c r="C24" i="8"/>
  <c r="D24" i="8"/>
  <c r="E24" i="8"/>
  <c r="F24" i="8"/>
  <c r="G24" i="8"/>
  <c r="H24" i="8"/>
  <c r="I24" i="8"/>
  <c r="J24" i="8"/>
  <c r="K24" i="8"/>
  <c r="L24" i="8"/>
  <c r="M24" i="8"/>
  <c r="N24" i="8"/>
  <c r="C25" i="8"/>
  <c r="D25" i="8"/>
  <c r="E25" i="8"/>
  <c r="F25" i="8"/>
  <c r="G25" i="8"/>
  <c r="H25" i="8"/>
  <c r="I25" i="8"/>
  <c r="J25" i="8"/>
  <c r="K25" i="8"/>
  <c r="L25" i="8"/>
  <c r="M25" i="8"/>
  <c r="N25" i="8"/>
  <c r="C26" i="8"/>
  <c r="D26" i="8"/>
  <c r="E26" i="8"/>
  <c r="F26" i="8"/>
  <c r="G26" i="8"/>
  <c r="H26" i="8"/>
  <c r="I26" i="8"/>
  <c r="J26" i="8"/>
  <c r="K26" i="8"/>
  <c r="L26" i="8"/>
  <c r="M26" i="8"/>
  <c r="N26" i="8"/>
  <c r="C27" i="8"/>
  <c r="D27" i="8"/>
  <c r="E27" i="8"/>
  <c r="F27" i="8"/>
  <c r="G27" i="8"/>
  <c r="H27" i="8"/>
  <c r="I27" i="8"/>
  <c r="J27" i="8"/>
  <c r="K27" i="8"/>
  <c r="L27" i="8"/>
  <c r="M27" i="8"/>
  <c r="N27" i="8"/>
  <c r="C28" i="8"/>
  <c r="D28" i="8"/>
  <c r="E28" i="8"/>
  <c r="F28" i="8"/>
  <c r="G28" i="8"/>
  <c r="H28" i="8"/>
  <c r="I28" i="8"/>
  <c r="J28" i="8"/>
  <c r="K28" i="8"/>
  <c r="L28" i="8"/>
  <c r="M28" i="8"/>
  <c r="N28" i="8"/>
  <c r="C29" i="8"/>
  <c r="D29" i="8"/>
  <c r="E29" i="8"/>
  <c r="F29" i="8"/>
  <c r="G29" i="8"/>
  <c r="H29" i="8"/>
  <c r="I29" i="8"/>
  <c r="J29" i="8"/>
  <c r="K29" i="8"/>
  <c r="L29" i="8"/>
  <c r="M29" i="8"/>
  <c r="N29" i="8"/>
  <c r="C30" i="8"/>
  <c r="D30" i="8"/>
  <c r="E30" i="8"/>
  <c r="F30" i="8"/>
  <c r="G30" i="8"/>
  <c r="H30" i="8"/>
  <c r="I30" i="8"/>
  <c r="J30" i="8"/>
  <c r="K30" i="8"/>
  <c r="L30" i="8"/>
  <c r="M30" i="8"/>
  <c r="N30" i="8"/>
  <c r="C31" i="8"/>
  <c r="D31" i="8"/>
  <c r="E31" i="8"/>
  <c r="F31" i="8"/>
  <c r="G31" i="8"/>
  <c r="H31" i="8"/>
  <c r="I31" i="8"/>
  <c r="J31" i="8"/>
  <c r="K31" i="8"/>
  <c r="L31" i="8"/>
  <c r="M31" i="8"/>
  <c r="N31" i="8"/>
  <c r="C32" i="8"/>
  <c r="D32" i="8"/>
  <c r="E32" i="8"/>
  <c r="F32" i="8"/>
  <c r="G32" i="8"/>
  <c r="H32" i="8"/>
  <c r="I32" i="8"/>
  <c r="J32" i="8"/>
  <c r="K32" i="8"/>
  <c r="L32" i="8"/>
  <c r="M32" i="8"/>
  <c r="N32" i="8"/>
  <c r="C33" i="8"/>
  <c r="D33" i="8"/>
  <c r="E33" i="8"/>
  <c r="F33" i="8"/>
  <c r="G33" i="8"/>
  <c r="H33" i="8"/>
  <c r="I33" i="8"/>
  <c r="J33" i="8"/>
  <c r="K33" i="8"/>
  <c r="L33" i="8"/>
  <c r="M33" i="8"/>
  <c r="N33" i="8"/>
  <c r="D22" i="8"/>
  <c r="E22" i="8"/>
  <c r="F22" i="8"/>
  <c r="G22" i="8"/>
  <c r="H22" i="8"/>
  <c r="I22" i="8"/>
  <c r="J22" i="8"/>
  <c r="K22" i="8"/>
  <c r="L22" i="8"/>
  <c r="M22" i="8"/>
  <c r="N22" i="8"/>
  <c r="C22" i="8"/>
  <c r="F53" i="8"/>
  <c r="F54" i="8" s="1"/>
  <c r="M5" i="1"/>
  <c r="M17" i="1" s="1"/>
  <c r="N156" i="10"/>
  <c r="M156" i="10"/>
  <c r="L156" i="10"/>
  <c r="K156" i="10"/>
  <c r="J156" i="10"/>
  <c r="I156" i="10"/>
  <c r="H156" i="10"/>
  <c r="G156" i="10"/>
  <c r="F156" i="10"/>
  <c r="E156" i="10"/>
  <c r="D156" i="10"/>
  <c r="C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N103" i="10"/>
  <c r="M103" i="10"/>
  <c r="L103" i="10"/>
  <c r="K103" i="10"/>
  <c r="J103" i="10"/>
  <c r="I103" i="10"/>
  <c r="H103" i="10"/>
  <c r="G103" i="10"/>
  <c r="F103" i="10"/>
  <c r="E103" i="10"/>
  <c r="D103" i="10"/>
  <c r="C103" i="10"/>
  <c r="O102" i="10"/>
  <c r="O101" i="10"/>
  <c r="O100" i="10"/>
  <c r="O99" i="10"/>
  <c r="O98" i="10"/>
  <c r="O97" i="10"/>
  <c r="O96" i="10"/>
  <c r="O95" i="10"/>
  <c r="O94" i="10"/>
  <c r="O93" i="10"/>
  <c r="O92" i="10"/>
  <c r="O91" i="10"/>
  <c r="O90" i="10"/>
  <c r="O89" i="10"/>
  <c r="O88" i="10"/>
  <c r="O87" i="10"/>
  <c r="O86" i="10"/>
  <c r="O85" i="10"/>
  <c r="O84" i="10"/>
  <c r="O83" i="10"/>
  <c r="O82" i="10"/>
  <c r="O81" i="10"/>
  <c r="O80" i="10"/>
  <c r="O79" i="10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K53" i="8" l="1"/>
  <c r="L6" i="1" s="1"/>
  <c r="L18" i="1" s="1"/>
  <c r="G8" i="1"/>
  <c r="G20" i="1" s="1"/>
  <c r="J35" i="7"/>
  <c r="L9" i="1"/>
  <c r="L21" i="1" s="1"/>
  <c r="O5" i="1"/>
  <c r="O17" i="1" s="1"/>
  <c r="J35" i="8"/>
  <c r="L53" i="8"/>
  <c r="M6" i="1" s="1"/>
  <c r="D53" i="8"/>
  <c r="D54" i="8" s="1"/>
  <c r="F5" i="1"/>
  <c r="J5" i="1"/>
  <c r="F8" i="1"/>
  <c r="F20" i="1" s="1"/>
  <c r="J8" i="1"/>
  <c r="J20" i="1" s="1"/>
  <c r="O9" i="1"/>
  <c r="O21" i="1" s="1"/>
  <c r="G9" i="1"/>
  <c r="G15" i="1" s="1"/>
  <c r="I5" i="1"/>
  <c r="J53" i="8"/>
  <c r="J54" i="8" s="1"/>
  <c r="N9" i="1"/>
  <c r="N15" i="1" s="1"/>
  <c r="F9" i="1"/>
  <c r="F21" i="1" s="1"/>
  <c r="I53" i="8"/>
  <c r="J6" i="1" s="1"/>
  <c r="D8" i="1"/>
  <c r="D14" i="1" s="1"/>
  <c r="H8" i="1"/>
  <c r="H14" i="1" s="1"/>
  <c r="M9" i="1"/>
  <c r="M15" i="1" s="1"/>
  <c r="F35" i="8"/>
  <c r="N53" i="8"/>
  <c r="O6" i="1" s="1"/>
  <c r="G36" i="7"/>
  <c r="E8" i="1"/>
  <c r="J9" i="1"/>
  <c r="J21" i="1" s="1"/>
  <c r="M53" i="8"/>
  <c r="N6" i="1" s="1"/>
  <c r="N12" i="1" s="1"/>
  <c r="K9" i="1"/>
  <c r="H53" i="8"/>
  <c r="G55" i="7"/>
  <c r="O51" i="8"/>
  <c r="O41" i="8"/>
  <c r="O49" i="8"/>
  <c r="O51" i="7"/>
  <c r="G53" i="8"/>
  <c r="H6" i="1" s="1"/>
  <c r="H9" i="1"/>
  <c r="O46" i="8"/>
  <c r="O44" i="8"/>
  <c r="G6" i="1"/>
  <c r="P123" i="10"/>
  <c r="P139" i="10"/>
  <c r="E53" i="8"/>
  <c r="F6" i="1" s="1"/>
  <c r="P133" i="10"/>
  <c r="P141" i="10"/>
  <c r="P137" i="10"/>
  <c r="P121" i="10"/>
  <c r="P128" i="10"/>
  <c r="P146" i="10"/>
  <c r="O49" i="7"/>
  <c r="O47" i="7"/>
  <c r="O45" i="7"/>
  <c r="P117" i="10"/>
  <c r="P122" i="10"/>
  <c r="E6" i="1"/>
  <c r="P119" i="10"/>
  <c r="P126" i="10"/>
  <c r="O52" i="7"/>
  <c r="O50" i="7"/>
  <c r="O48" i="7"/>
  <c r="O42" i="7"/>
  <c r="P151" i="10"/>
  <c r="O52" i="8"/>
  <c r="O43" i="7"/>
  <c r="P135" i="10"/>
  <c r="P111" i="10"/>
  <c r="P143" i="10"/>
  <c r="P131" i="10"/>
  <c r="P152" i="10"/>
  <c r="P144" i="10"/>
  <c r="P116" i="10"/>
  <c r="P125" i="10"/>
  <c r="P132" i="10"/>
  <c r="P138" i="10"/>
  <c r="P145" i="10"/>
  <c r="O41" i="7"/>
  <c r="P113" i="10"/>
  <c r="P120" i="10"/>
  <c r="P127" i="10"/>
  <c r="P147" i="10"/>
  <c r="O50" i="8"/>
  <c r="O48" i="8"/>
  <c r="O43" i="8"/>
  <c r="P114" i="10"/>
  <c r="P148" i="10"/>
  <c r="P108" i="10"/>
  <c r="P115" i="10"/>
  <c r="P149" i="10"/>
  <c r="P110" i="10"/>
  <c r="P129" i="10"/>
  <c r="P134" i="10"/>
  <c r="P140" i="10"/>
  <c r="P150" i="10"/>
  <c r="O47" i="8"/>
  <c r="O45" i="8"/>
  <c r="O46" i="7"/>
  <c r="O44" i="7"/>
  <c r="O8" i="1"/>
  <c r="N5" i="1"/>
  <c r="N8" i="1"/>
  <c r="N20" i="1" s="1"/>
  <c r="M8" i="1"/>
  <c r="L8" i="1"/>
  <c r="L20" i="1" s="1"/>
  <c r="L5" i="1"/>
  <c r="K5" i="1"/>
  <c r="K8" i="1"/>
  <c r="H35" i="8"/>
  <c r="H5" i="1"/>
  <c r="G5" i="1"/>
  <c r="O27" i="8"/>
  <c r="O25" i="8"/>
  <c r="O22" i="8"/>
  <c r="P61" i="10"/>
  <c r="P69" i="10"/>
  <c r="P85" i="10"/>
  <c r="P93" i="10"/>
  <c r="P68" i="10"/>
  <c r="O32" i="7"/>
  <c r="O26" i="7"/>
  <c r="O22" i="7"/>
  <c r="O27" i="7"/>
  <c r="D35" i="7"/>
  <c r="P67" i="10"/>
  <c r="P75" i="10"/>
  <c r="P62" i="10"/>
  <c r="P86" i="10"/>
  <c r="P94" i="10"/>
  <c r="O31" i="8"/>
  <c r="O29" i="8"/>
  <c r="O23" i="8"/>
  <c r="O29" i="7"/>
  <c r="P55" i="10"/>
  <c r="P63" i="10"/>
  <c r="P79" i="10"/>
  <c r="P87" i="10"/>
  <c r="P56" i="10"/>
  <c r="P80" i="10"/>
  <c r="P88" i="10"/>
  <c r="P96" i="10"/>
  <c r="P73" i="10"/>
  <c r="P57" i="10"/>
  <c r="P81" i="10"/>
  <c r="P74" i="10"/>
  <c r="O24" i="8"/>
  <c r="O30" i="7"/>
  <c r="P70" i="10"/>
  <c r="P60" i="10"/>
  <c r="P66" i="10"/>
  <c r="P72" i="10"/>
  <c r="P78" i="10"/>
  <c r="P84" i="10"/>
  <c r="P91" i="10"/>
  <c r="P99" i="10"/>
  <c r="O30" i="8"/>
  <c r="O28" i="8"/>
  <c r="O26" i="8"/>
  <c r="O28" i="7"/>
  <c r="C34" i="8"/>
  <c r="D5" i="1" s="1"/>
  <c r="O24" i="7"/>
  <c r="P95" i="10"/>
  <c r="O33" i="8"/>
  <c r="P64" i="10"/>
  <c r="P82" i="10"/>
  <c r="O32" i="8"/>
  <c r="O33" i="7"/>
  <c r="O31" i="7"/>
  <c r="O25" i="7"/>
  <c r="P76" i="10"/>
  <c r="P65" i="10"/>
  <c r="P77" i="10"/>
  <c r="P83" i="10"/>
  <c r="P89" i="10"/>
  <c r="P97" i="10"/>
  <c r="P58" i="10"/>
  <c r="P59" i="10"/>
  <c r="P71" i="10"/>
  <c r="P90" i="10"/>
  <c r="P98" i="10"/>
  <c r="O23" i="7"/>
  <c r="J18" i="1"/>
  <c r="M11" i="1"/>
  <c r="J55" i="7"/>
  <c r="F54" i="7"/>
  <c r="D36" i="7"/>
  <c r="F35" i="7"/>
  <c r="J36" i="7"/>
  <c r="G55" i="8"/>
  <c r="O42" i="8"/>
  <c r="J55" i="8"/>
  <c r="C53" i="8"/>
  <c r="G36" i="8"/>
  <c r="P118" i="10"/>
  <c r="P142" i="10"/>
  <c r="P136" i="10"/>
  <c r="P109" i="10"/>
  <c r="P112" i="10"/>
  <c r="P130" i="10"/>
  <c r="P124" i="10"/>
  <c r="P92" i="10"/>
  <c r="B3" i="7"/>
  <c r="B4" i="7"/>
  <c r="B5" i="7"/>
  <c r="B6" i="7"/>
  <c r="G3" i="7"/>
  <c r="H3" i="7"/>
  <c r="I3" i="7"/>
  <c r="J3" i="7"/>
  <c r="K3" i="7"/>
  <c r="L3" i="7"/>
  <c r="M3" i="7"/>
  <c r="N3" i="7"/>
  <c r="F3" i="7"/>
  <c r="E3" i="7"/>
  <c r="D3" i="7"/>
  <c r="D4" i="7"/>
  <c r="C3" i="7"/>
  <c r="N5" i="7"/>
  <c r="N6" i="7"/>
  <c r="M5" i="7"/>
  <c r="M6" i="7"/>
  <c r="L5" i="7"/>
  <c r="L6" i="7"/>
  <c r="K5" i="7"/>
  <c r="K6" i="7"/>
  <c r="J5" i="7"/>
  <c r="J6" i="7"/>
  <c r="I5" i="7"/>
  <c r="I6" i="7"/>
  <c r="H5" i="7"/>
  <c r="H6" i="7"/>
  <c r="G5" i="7"/>
  <c r="G6" i="7"/>
  <c r="F5" i="7"/>
  <c r="F6" i="7"/>
  <c r="E5" i="7"/>
  <c r="E6" i="7"/>
  <c r="D5" i="7"/>
  <c r="D6" i="7"/>
  <c r="N4" i="7"/>
  <c r="M4" i="7"/>
  <c r="L4" i="7"/>
  <c r="K4" i="7"/>
  <c r="J4" i="7"/>
  <c r="I4" i="7"/>
  <c r="H4" i="7"/>
  <c r="G4" i="7"/>
  <c r="F4" i="7"/>
  <c r="E4" i="7"/>
  <c r="C5" i="7"/>
  <c r="C6" i="7"/>
  <c r="C4" i="7"/>
  <c r="O11" i="1" l="1"/>
  <c r="O18" i="1"/>
  <c r="G18" i="1"/>
  <c r="G11" i="1"/>
  <c r="H11" i="1"/>
  <c r="M18" i="1"/>
  <c r="N18" i="1"/>
  <c r="I11" i="1"/>
  <c r="K17" i="1"/>
  <c r="J11" i="1"/>
  <c r="L11" i="1"/>
  <c r="F17" i="1"/>
  <c r="L12" i="1"/>
  <c r="J12" i="1"/>
  <c r="J15" i="1"/>
  <c r="L15" i="1"/>
  <c r="M12" i="1"/>
  <c r="G12" i="1"/>
  <c r="F15" i="1"/>
  <c r="O15" i="1"/>
  <c r="G21" i="1"/>
  <c r="G14" i="1"/>
  <c r="H20" i="1"/>
  <c r="D20" i="1"/>
  <c r="F14" i="1"/>
  <c r="J17" i="1"/>
  <c r="J14" i="1"/>
  <c r="L14" i="1"/>
  <c r="D36" i="8"/>
  <c r="O12" i="1"/>
  <c r="K6" i="1"/>
  <c r="E20" i="1"/>
  <c r="E14" i="1"/>
  <c r="M21" i="1"/>
  <c r="I8" i="1"/>
  <c r="H35" i="7"/>
  <c r="L17" i="1"/>
  <c r="I17" i="1"/>
  <c r="K11" i="1"/>
  <c r="F11" i="1"/>
  <c r="N14" i="1"/>
  <c r="J36" i="8"/>
  <c r="N21" i="1"/>
  <c r="H17" i="1"/>
  <c r="G17" i="1"/>
  <c r="K15" i="1"/>
  <c r="K21" i="1"/>
  <c r="P41" i="8"/>
  <c r="H54" i="7"/>
  <c r="I9" i="1"/>
  <c r="H54" i="8"/>
  <c r="I6" i="1"/>
  <c r="H21" i="1"/>
  <c r="H15" i="1"/>
  <c r="H18" i="1"/>
  <c r="H12" i="1"/>
  <c r="P48" i="8"/>
  <c r="P47" i="7"/>
  <c r="P44" i="7"/>
  <c r="P45" i="7"/>
  <c r="P48" i="7"/>
  <c r="P49" i="8"/>
  <c r="P49" i="7"/>
  <c r="P46" i="7"/>
  <c r="P42" i="7"/>
  <c r="P41" i="7"/>
  <c r="F18" i="1"/>
  <c r="F12" i="1"/>
  <c r="D54" i="7"/>
  <c r="E9" i="1"/>
  <c r="P43" i="7"/>
  <c r="P44" i="8"/>
  <c r="E18" i="1"/>
  <c r="E12" i="1"/>
  <c r="P47" i="8"/>
  <c r="R109" i="10"/>
  <c r="O53" i="8"/>
  <c r="P45" i="8"/>
  <c r="D55" i="8"/>
  <c r="D6" i="1"/>
  <c r="P42" i="8"/>
  <c r="P46" i="8"/>
  <c r="R141" i="10"/>
  <c r="D55" i="7"/>
  <c r="D9" i="1"/>
  <c r="P43" i="8"/>
  <c r="O14" i="1"/>
  <c r="O20" i="1"/>
  <c r="N11" i="1"/>
  <c r="N17" i="1"/>
  <c r="M20" i="1"/>
  <c r="M14" i="1"/>
  <c r="K14" i="1"/>
  <c r="K20" i="1"/>
  <c r="P25" i="8"/>
  <c r="P26" i="7"/>
  <c r="P29" i="7"/>
  <c r="P29" i="8"/>
  <c r="P23" i="8"/>
  <c r="P25" i="7"/>
  <c r="P22" i="7"/>
  <c r="P30" i="8"/>
  <c r="P28" i="8"/>
  <c r="P24" i="8"/>
  <c r="P22" i="8"/>
  <c r="R56" i="10"/>
  <c r="P30" i="7"/>
  <c r="P27" i="7"/>
  <c r="R88" i="10"/>
  <c r="D35" i="8"/>
  <c r="E5" i="1"/>
  <c r="P24" i="7"/>
  <c r="P27" i="8"/>
  <c r="P26" i="8"/>
  <c r="P23" i="7"/>
  <c r="P28" i="7"/>
  <c r="D17" i="1"/>
  <c r="D11" i="1"/>
  <c r="O5" i="7"/>
  <c r="O6" i="7"/>
  <c r="O3" i="7"/>
  <c r="O4" i="7"/>
  <c r="C4" i="8"/>
  <c r="D4" i="8"/>
  <c r="E4" i="8"/>
  <c r="F4" i="8"/>
  <c r="G4" i="8"/>
  <c r="H4" i="8"/>
  <c r="I4" i="8"/>
  <c r="J4" i="8"/>
  <c r="K4" i="8"/>
  <c r="L4" i="8"/>
  <c r="M4" i="8"/>
  <c r="N4" i="8"/>
  <c r="C5" i="8"/>
  <c r="D5" i="8"/>
  <c r="E5" i="8"/>
  <c r="F5" i="8"/>
  <c r="G5" i="8"/>
  <c r="H5" i="8"/>
  <c r="I5" i="8"/>
  <c r="J5" i="8"/>
  <c r="K5" i="8"/>
  <c r="L5" i="8"/>
  <c r="M5" i="8"/>
  <c r="N5" i="8"/>
  <c r="C6" i="8"/>
  <c r="D6" i="8"/>
  <c r="E6" i="8"/>
  <c r="F6" i="8"/>
  <c r="G6" i="8"/>
  <c r="H6" i="8"/>
  <c r="I6" i="8"/>
  <c r="J6" i="8"/>
  <c r="K6" i="8"/>
  <c r="L6" i="8"/>
  <c r="M6" i="8"/>
  <c r="N6" i="8"/>
  <c r="C7" i="8"/>
  <c r="D7" i="8"/>
  <c r="E7" i="8"/>
  <c r="F7" i="8"/>
  <c r="G7" i="8"/>
  <c r="H7" i="8"/>
  <c r="I7" i="8"/>
  <c r="J7" i="8"/>
  <c r="K7" i="8"/>
  <c r="L7" i="8"/>
  <c r="M7" i="8"/>
  <c r="N7" i="8"/>
  <c r="C8" i="8"/>
  <c r="D8" i="8"/>
  <c r="E8" i="8"/>
  <c r="F8" i="8"/>
  <c r="G8" i="8"/>
  <c r="H8" i="8"/>
  <c r="I8" i="8"/>
  <c r="J8" i="8"/>
  <c r="K8" i="8"/>
  <c r="L8" i="8"/>
  <c r="M8" i="8"/>
  <c r="N8" i="8"/>
  <c r="C9" i="8"/>
  <c r="D9" i="8"/>
  <c r="E9" i="8"/>
  <c r="F9" i="8"/>
  <c r="G9" i="8"/>
  <c r="H9" i="8"/>
  <c r="I9" i="8"/>
  <c r="J9" i="8"/>
  <c r="K9" i="8"/>
  <c r="L9" i="8"/>
  <c r="M9" i="8"/>
  <c r="N9" i="8"/>
  <c r="C10" i="8"/>
  <c r="D10" i="8"/>
  <c r="E10" i="8"/>
  <c r="F10" i="8"/>
  <c r="G10" i="8"/>
  <c r="H10" i="8"/>
  <c r="I10" i="8"/>
  <c r="J10" i="8"/>
  <c r="K10" i="8"/>
  <c r="L10" i="8"/>
  <c r="M10" i="8"/>
  <c r="N10" i="8"/>
  <c r="C11" i="8"/>
  <c r="D11" i="8"/>
  <c r="E11" i="8"/>
  <c r="F11" i="8"/>
  <c r="G11" i="8"/>
  <c r="H11" i="8"/>
  <c r="I11" i="8"/>
  <c r="J11" i="8"/>
  <c r="K11" i="8"/>
  <c r="L11" i="8"/>
  <c r="M11" i="8"/>
  <c r="N11" i="8"/>
  <c r="C12" i="8"/>
  <c r="D12" i="8"/>
  <c r="E12" i="8"/>
  <c r="F12" i="8"/>
  <c r="G12" i="8"/>
  <c r="H12" i="8"/>
  <c r="I12" i="8"/>
  <c r="J12" i="8"/>
  <c r="K12" i="8"/>
  <c r="L12" i="8"/>
  <c r="M12" i="8"/>
  <c r="N12" i="8"/>
  <c r="C13" i="8"/>
  <c r="D13" i="8"/>
  <c r="E13" i="8"/>
  <c r="F13" i="8"/>
  <c r="G13" i="8"/>
  <c r="H13" i="8"/>
  <c r="I13" i="8"/>
  <c r="J13" i="8"/>
  <c r="K13" i="8"/>
  <c r="L13" i="8"/>
  <c r="M13" i="8"/>
  <c r="N13" i="8"/>
  <c r="C14" i="8"/>
  <c r="D14" i="8"/>
  <c r="E14" i="8"/>
  <c r="F14" i="8"/>
  <c r="G14" i="8"/>
  <c r="H14" i="8"/>
  <c r="I14" i="8"/>
  <c r="J14" i="8"/>
  <c r="K14" i="8"/>
  <c r="L14" i="8"/>
  <c r="M14" i="8"/>
  <c r="N14" i="8"/>
  <c r="D3" i="8"/>
  <c r="E3" i="8"/>
  <c r="F3" i="8"/>
  <c r="G3" i="8"/>
  <c r="H3" i="8"/>
  <c r="I3" i="8"/>
  <c r="J3" i="8"/>
  <c r="K3" i="8"/>
  <c r="L3" i="8"/>
  <c r="M3" i="8"/>
  <c r="N3" i="8"/>
  <c r="C3" i="8"/>
  <c r="C50" i="10"/>
  <c r="K18" i="1" l="1"/>
  <c r="K12" i="1"/>
  <c r="I14" i="1"/>
  <c r="I20" i="1"/>
  <c r="D4" i="1"/>
  <c r="I18" i="1"/>
  <c r="I12" i="1"/>
  <c r="I15" i="1"/>
  <c r="I21" i="1"/>
  <c r="Q43" i="7"/>
  <c r="Q43" i="8"/>
  <c r="R43" i="8" s="1"/>
  <c r="E21" i="1"/>
  <c r="E15" i="1"/>
  <c r="D21" i="1"/>
  <c r="D15" i="1"/>
  <c r="D18" i="1"/>
  <c r="D12" i="1"/>
  <c r="Q24" i="8"/>
  <c r="R24" i="8" s="1"/>
  <c r="Q24" i="7"/>
  <c r="E17" i="1"/>
  <c r="E11" i="1"/>
  <c r="D15" i="8"/>
  <c r="P3" i="7"/>
  <c r="K15" i="8"/>
  <c r="L4" i="1" s="1"/>
  <c r="G15" i="8"/>
  <c r="H4" i="1" s="1"/>
  <c r="I15" i="8"/>
  <c r="J4" i="1" s="1"/>
  <c r="L15" i="8"/>
  <c r="M4" i="1" s="1"/>
  <c r="H15" i="8"/>
  <c r="I4" i="1" s="1"/>
  <c r="J15" i="8"/>
  <c r="K4" i="1" s="1"/>
  <c r="N15" i="8"/>
  <c r="O4" i="1" s="1"/>
  <c r="F15" i="8"/>
  <c r="G4" i="1" s="1"/>
  <c r="M15" i="8"/>
  <c r="N4" i="1" s="1"/>
  <c r="E15" i="8"/>
  <c r="F4" i="1" s="1"/>
  <c r="B8" i="7"/>
  <c r="C8" i="7"/>
  <c r="D8" i="7"/>
  <c r="E8" i="7"/>
  <c r="F8" i="7"/>
  <c r="G8" i="7"/>
  <c r="H8" i="7"/>
  <c r="I8" i="7"/>
  <c r="J8" i="7"/>
  <c r="K8" i="7"/>
  <c r="L8" i="7"/>
  <c r="M8" i="7"/>
  <c r="N8" i="7"/>
  <c r="B9" i="7"/>
  <c r="C9" i="7"/>
  <c r="D9" i="7"/>
  <c r="E9" i="7"/>
  <c r="F9" i="7"/>
  <c r="G9" i="7"/>
  <c r="H9" i="7"/>
  <c r="I9" i="7"/>
  <c r="J9" i="7"/>
  <c r="K9" i="7"/>
  <c r="L9" i="7"/>
  <c r="M9" i="7"/>
  <c r="N9" i="7"/>
  <c r="B10" i="7"/>
  <c r="C10" i="7"/>
  <c r="D10" i="7"/>
  <c r="E10" i="7"/>
  <c r="F10" i="7"/>
  <c r="G10" i="7"/>
  <c r="H10" i="7"/>
  <c r="I10" i="7"/>
  <c r="J10" i="7"/>
  <c r="K10" i="7"/>
  <c r="L10" i="7"/>
  <c r="M10" i="7"/>
  <c r="N10" i="7"/>
  <c r="B11" i="7"/>
  <c r="C11" i="7"/>
  <c r="D11" i="7"/>
  <c r="E11" i="7"/>
  <c r="F11" i="7"/>
  <c r="G11" i="7"/>
  <c r="H11" i="7"/>
  <c r="I11" i="7"/>
  <c r="J11" i="7"/>
  <c r="K11" i="7"/>
  <c r="L11" i="7"/>
  <c r="M11" i="7"/>
  <c r="N11" i="7"/>
  <c r="B12" i="7"/>
  <c r="C12" i="7"/>
  <c r="D12" i="7"/>
  <c r="E12" i="7"/>
  <c r="F12" i="7"/>
  <c r="G12" i="7"/>
  <c r="H12" i="7"/>
  <c r="I12" i="7"/>
  <c r="J12" i="7"/>
  <c r="K12" i="7"/>
  <c r="L12" i="7"/>
  <c r="M12" i="7"/>
  <c r="N12" i="7"/>
  <c r="B13" i="7"/>
  <c r="C13" i="7"/>
  <c r="D13" i="7"/>
  <c r="E13" i="7"/>
  <c r="F13" i="7"/>
  <c r="G13" i="7"/>
  <c r="H13" i="7"/>
  <c r="I13" i="7"/>
  <c r="J13" i="7"/>
  <c r="K13" i="7"/>
  <c r="L13" i="7"/>
  <c r="M13" i="7"/>
  <c r="N13" i="7"/>
  <c r="B14" i="7"/>
  <c r="C14" i="7"/>
  <c r="D14" i="7"/>
  <c r="E14" i="7"/>
  <c r="F14" i="7"/>
  <c r="G14" i="7"/>
  <c r="H14" i="7"/>
  <c r="I14" i="7"/>
  <c r="J14" i="7"/>
  <c r="K14" i="7"/>
  <c r="L14" i="7"/>
  <c r="M14" i="7"/>
  <c r="N14" i="7"/>
  <c r="D7" i="7"/>
  <c r="E7" i="7"/>
  <c r="F7" i="1" s="1"/>
  <c r="F7" i="7"/>
  <c r="G7" i="1" s="1"/>
  <c r="G7" i="7"/>
  <c r="H7" i="1" s="1"/>
  <c r="H7" i="7"/>
  <c r="I7" i="7"/>
  <c r="J7" i="1" s="1"/>
  <c r="J7" i="7"/>
  <c r="K7" i="7"/>
  <c r="L7" i="1" s="1"/>
  <c r="L7" i="7"/>
  <c r="M7" i="1" s="1"/>
  <c r="M7" i="7"/>
  <c r="N7" i="1" s="1"/>
  <c r="N7" i="7"/>
  <c r="O7" i="1" s="1"/>
  <c r="C7" i="7"/>
  <c r="D7" i="1" s="1"/>
  <c r="B7" i="7"/>
  <c r="A12" i="7"/>
  <c r="H50" i="10"/>
  <c r="L10" i="1" l="1"/>
  <c r="L16" i="1"/>
  <c r="L13" i="1"/>
  <c r="L19" i="1"/>
  <c r="K10" i="1"/>
  <c r="K16" i="1"/>
  <c r="J16" i="7"/>
  <c r="K7" i="1"/>
  <c r="J19" i="1"/>
  <c r="J13" i="1"/>
  <c r="J16" i="1"/>
  <c r="J10" i="1"/>
  <c r="H16" i="7"/>
  <c r="I7" i="1"/>
  <c r="F19" i="1"/>
  <c r="F13" i="1"/>
  <c r="F16" i="1"/>
  <c r="F10" i="1"/>
  <c r="D17" i="8"/>
  <c r="D16" i="7"/>
  <c r="E7" i="1"/>
  <c r="E4" i="1"/>
  <c r="D16" i="8"/>
  <c r="D13" i="1"/>
  <c r="D19" i="1"/>
  <c r="D10" i="1"/>
  <c r="D16" i="1"/>
  <c r="H10" i="1"/>
  <c r="H16" i="1"/>
  <c r="G10" i="1"/>
  <c r="G16" i="1"/>
  <c r="I10" i="1"/>
  <c r="I16" i="1"/>
  <c r="N16" i="1"/>
  <c r="N10" i="1"/>
  <c r="O16" i="1"/>
  <c r="O10" i="1"/>
  <c r="M16" i="1"/>
  <c r="M10" i="1"/>
  <c r="D17" i="7"/>
  <c r="J17" i="7"/>
  <c r="F16" i="7"/>
  <c r="G17" i="7"/>
  <c r="J16" i="8"/>
  <c r="F16" i="8"/>
  <c r="H16" i="8"/>
  <c r="G17" i="8"/>
  <c r="J17" i="8"/>
  <c r="O14" i="7"/>
  <c r="O7" i="7"/>
  <c r="O13" i="7"/>
  <c r="O11" i="7"/>
  <c r="O12" i="7"/>
  <c r="O8" i="7"/>
  <c r="O10" i="7"/>
  <c r="O9" i="7"/>
  <c r="O4" i="8"/>
  <c r="O3" i="8"/>
  <c r="O2" i="10"/>
  <c r="D50" i="10"/>
  <c r="E50" i="10"/>
  <c r="F50" i="10"/>
  <c r="G50" i="10"/>
  <c r="I50" i="10"/>
  <c r="J50" i="10"/>
  <c r="K50" i="10"/>
  <c r="L50" i="10"/>
  <c r="M50" i="10"/>
  <c r="N50" i="10"/>
  <c r="O37" i="10"/>
  <c r="O36" i="10"/>
  <c r="O35" i="10"/>
  <c r="O34" i="10"/>
  <c r="O33" i="10"/>
  <c r="O32" i="10"/>
  <c r="O31" i="10"/>
  <c r="O30" i="10"/>
  <c r="O21" i="10"/>
  <c r="O20" i="10"/>
  <c r="O19" i="10"/>
  <c r="O18" i="10"/>
  <c r="O5" i="10"/>
  <c r="O4" i="10"/>
  <c r="O3" i="10"/>
  <c r="K13" i="1" l="1"/>
  <c r="K19" i="1"/>
  <c r="E16" i="1"/>
  <c r="E10" i="1"/>
  <c r="E19" i="1"/>
  <c r="E13" i="1"/>
  <c r="H19" i="1"/>
  <c r="H13" i="1"/>
  <c r="N19" i="1"/>
  <c r="N13" i="1"/>
  <c r="O19" i="1"/>
  <c r="O13" i="1"/>
  <c r="M13" i="1"/>
  <c r="M19" i="1"/>
  <c r="P4" i="7"/>
  <c r="P6" i="7"/>
  <c r="P5" i="7"/>
  <c r="P32" i="10"/>
  <c r="P33" i="10"/>
  <c r="P30" i="10"/>
  <c r="P2" i="10"/>
  <c r="P31" i="10"/>
  <c r="P11" i="7"/>
  <c r="P34" i="10"/>
  <c r="P18" i="10"/>
  <c r="P10" i="7"/>
  <c r="P7" i="7"/>
  <c r="P8" i="7"/>
  <c r="P9" i="7"/>
  <c r="I19" i="1" l="1"/>
  <c r="I13" i="1"/>
  <c r="G19" i="1"/>
  <c r="G13" i="1"/>
  <c r="Q5" i="7"/>
  <c r="O14" i="8"/>
  <c r="O13" i="8"/>
  <c r="O17" i="10" l="1"/>
  <c r="P17" i="10" s="1"/>
  <c r="O16" i="10"/>
  <c r="O15" i="10"/>
  <c r="O14" i="10"/>
  <c r="P16" i="10" l="1"/>
  <c r="P15" i="10"/>
  <c r="P14" i="10"/>
  <c r="O29" i="10"/>
  <c r="P29" i="10" s="1"/>
  <c r="O28" i="10"/>
  <c r="O27" i="10"/>
  <c r="O26" i="10"/>
  <c r="P26" i="10" l="1"/>
  <c r="P28" i="10"/>
  <c r="P27" i="10"/>
  <c r="A8" i="8" l="1"/>
  <c r="O25" i="10" l="1"/>
  <c r="P25" i="10" s="1"/>
  <c r="O6" i="10" l="1"/>
  <c r="O7" i="10"/>
  <c r="O8" i="10"/>
  <c r="O9" i="10"/>
  <c r="O10" i="10"/>
  <c r="O11" i="10"/>
  <c r="O12" i="10"/>
  <c r="O13" i="10"/>
  <c r="P13" i="10" s="1"/>
  <c r="O22" i="10"/>
  <c r="O23" i="10"/>
  <c r="O24" i="10"/>
  <c r="P24" i="10" s="1"/>
  <c r="O38" i="10"/>
  <c r="O39" i="10"/>
  <c r="O40" i="10"/>
  <c r="O41" i="10"/>
  <c r="O42" i="10"/>
  <c r="O43" i="10"/>
  <c r="O44" i="10"/>
  <c r="O45" i="10"/>
  <c r="O46" i="10"/>
  <c r="O47" i="10"/>
  <c r="O48" i="10"/>
  <c r="O49" i="10"/>
  <c r="P42" i="10" l="1"/>
  <c r="P41" i="10"/>
  <c r="P10" i="10"/>
  <c r="P38" i="10"/>
  <c r="P36" i="10"/>
  <c r="P35" i="10"/>
  <c r="P37" i="10"/>
  <c r="P9" i="10"/>
  <c r="P11" i="10"/>
  <c r="P46" i="10"/>
  <c r="P8" i="10"/>
  <c r="P40" i="10"/>
  <c r="P45" i="10"/>
  <c r="P44" i="10"/>
  <c r="P23" i="10"/>
  <c r="P7" i="10"/>
  <c r="P12" i="10"/>
  <c r="P39" i="10"/>
  <c r="P43" i="10"/>
  <c r="P22" i="10"/>
  <c r="P19" i="10"/>
  <c r="P21" i="10"/>
  <c r="P20" i="10"/>
  <c r="P6" i="10"/>
  <c r="P3" i="10"/>
  <c r="P5" i="10"/>
  <c r="P4" i="10"/>
  <c r="O6" i="8"/>
  <c r="O7" i="8"/>
  <c r="O8" i="8"/>
  <c r="O9" i="8"/>
  <c r="O10" i="8"/>
  <c r="O11" i="8"/>
  <c r="O12" i="8"/>
  <c r="O5" i="8"/>
  <c r="P3" i="8" l="1"/>
  <c r="P4" i="8"/>
  <c r="O15" i="8"/>
  <c r="P11" i="8"/>
  <c r="P10" i="8"/>
  <c r="P5" i="8"/>
  <c r="P9" i="8"/>
  <c r="P7" i="8"/>
  <c r="P8" i="8"/>
  <c r="P6" i="8"/>
  <c r="Q5" i="8" l="1"/>
  <c r="R5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tc={CBAEA93D-02A6-449A-A18E-5EE2A1294FE9}</author>
    <author>tc={8373ED60-CE09-4051-9D98-414C3F60271E}</author>
    <author>tc={C2A605B4-BFD2-4C93-8358-2002B9074403}</author>
    <author>tc={4E517BC4-570E-42BD-9930-21C2686AEE0C}</author>
    <author>tc={0D30A0E5-D88D-4018-A3C1-8631216C98D0}</author>
    <author>tc={6DF1F119-1230-47F8-98BF-16C02FFE077A}</author>
  </authors>
  <commentList>
    <comment ref="R3" authorId="0" shapeId="0" xr:uid="{CBAEA93D-02A6-449A-A18E-5EE2A1294FE9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Highlight the cells that represent the AM peak hour green (may not be the same as what is highlighted here, that's from an old project)</t>
      </text>
    </comment>
    <comment ref="R35" authorId="1" shapeId="0" xr:uid="{8373ED60-CE09-4051-9D98-414C3F60271E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Highlight the PM Peak hour blue</t>
      </text>
    </comment>
    <comment ref="R56" authorId="2" shapeId="0" xr:uid="{C2A605B4-BFD2-4C93-8358-2002B9074403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Highlight the cells that represent the AM peak hour green (may not be the same as what is highlighted here, that's from an old project)</t>
      </text>
    </comment>
    <comment ref="R88" authorId="3" shapeId="0" xr:uid="{4E517BC4-570E-42BD-9930-21C2686AEE0C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Highlight the PM Peak hour blue</t>
      </text>
    </comment>
    <comment ref="R109" authorId="4" shapeId="0" xr:uid="{0D30A0E5-D88D-4018-A3C1-8631216C98D0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Highlight the cells that represent the AM peak hour green (may not be the same as what is highlighted here, that's from an old project)</t>
      </text>
    </comment>
    <comment ref="R141" authorId="5" shapeId="0" xr:uid="{6DF1F119-1230-47F8-98BF-16C02FFE077A}">
      <text>
        <t>[Threaded comment]
Your version of Excel allows you to read this threaded comment; however, any edits to it will get removed if the file is opened in a newer version of Excel. Learn more: https://go.microsoft.com/fwlink/?linkid=870924
Comment:
    Highlight the PM Peak hour blue</t>
      </text>
    </comment>
  </commentList>
</comments>
</file>

<file path=xl/sharedStrings.xml><?xml version="1.0" encoding="utf-8"?>
<sst xmlns="http://schemas.openxmlformats.org/spreadsheetml/2006/main" count="214" uniqueCount="52">
  <si>
    <t>Turning Movement Count</t>
  </si>
  <si>
    <t>60 Minute Counts</t>
  </si>
  <si>
    <t>DATE</t>
  </si>
  <si>
    <t>TIME</t>
  </si>
  <si>
    <t>INTID</t>
  </si>
  <si>
    <t>NBL</t>
  </si>
  <si>
    <t>NBT</t>
  </si>
  <si>
    <t>NBR</t>
  </si>
  <si>
    <t>SBL</t>
  </si>
  <si>
    <t>SBT</t>
  </si>
  <si>
    <t>SBR</t>
  </si>
  <si>
    <t>EBL</t>
  </si>
  <si>
    <t>EBT</t>
  </si>
  <si>
    <t>EBR</t>
  </si>
  <si>
    <t>WBL</t>
  </si>
  <si>
    <t>WBT</t>
  </si>
  <si>
    <t>WBR</t>
  </si>
  <si>
    <t>Notes:</t>
  </si>
  <si>
    <t>Make sure movements are correct, some counts are printed in different orders</t>
  </si>
  <si>
    <t>Highlight volumes in peak hour</t>
  </si>
  <si>
    <t>PHF per movement</t>
  </si>
  <si>
    <t>PHF per approach</t>
  </si>
  <si>
    <t>Bold row should total cells in peak hour</t>
  </si>
  <si>
    <t>PHF rows should use highlighted cells to calculate</t>
  </si>
  <si>
    <t>&lt;-------</t>
  </si>
  <si>
    <t>When finished, if this box is red, check if correct cells are used in formulas</t>
  </si>
  <si>
    <t>PHF overall</t>
  </si>
  <si>
    <t>AM Truck % Peak</t>
  </si>
  <si>
    <t>PM Truck % Peak</t>
  </si>
  <si>
    <t>7:15-8:15</t>
  </si>
  <si>
    <t>Calculate the truck percentages per approach for both AM and PM peaks</t>
  </si>
  <si>
    <t>Make sure cells reference the peak hour for both movement and approach PHF</t>
  </si>
  <si>
    <t>Highlight AM Peak Hour green</t>
  </si>
  <si>
    <t>Growth</t>
  </si>
  <si>
    <t>EB</t>
  </si>
  <si>
    <t>WB</t>
  </si>
  <si>
    <t>SB</t>
  </si>
  <si>
    <t>NB</t>
  </si>
  <si>
    <t>Highlight AM Peak Hours Green</t>
  </si>
  <si>
    <t>Highlight PM Peak Hours Blue</t>
  </si>
  <si>
    <t xml:space="preserve">DHF (NB/SB) = </t>
  </si>
  <si>
    <t>Find from Count Date and ODOT reference</t>
  </si>
  <si>
    <t>SR-747 at Grandin Ridge Drive/Logsdons Meadow Drive</t>
  </si>
  <si>
    <t>SR-747 at SR-129 WB Ramp</t>
  </si>
  <si>
    <t>SR-747 at SR-129 EB Ramp</t>
  </si>
  <si>
    <t xml:space="preserve">DHF (EB/WB Grandin) = </t>
  </si>
  <si>
    <t xml:space="preserve">DHF (EB/WB SR-129) = </t>
  </si>
  <si>
    <t>In doc folder</t>
  </si>
  <si>
    <t>Corridor Peak is 07:15 to 08:15</t>
  </si>
  <si>
    <t>Corridor Peak is 17:00 to 18:00</t>
  </si>
  <si>
    <t>17:00-18:00</t>
  </si>
  <si>
    <t>&lt;&lt; June/Thurs Peak Hour x June/Thurs Seasonal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</si>
</sst>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%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Segoe UI"/>
      <family val="2"/>
    </font>
    <font>
      <sz val="10"/>
      <name val="Segoe UI"/>
      <family val="2"/>
    </font>
    <font>
      <b/>
      <sz val="10"/>
      <name val="Segoe UI"/>
      <family val="2"/>
    </font>
    <font>
      <sz val="8"/>
      <name val="Arial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9" fontId="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4" applyNumberFormat="0" applyAlignment="0" applyProtection="0"/>
    <xf numFmtId="0" fontId="20" fillId="8" borderId="5" applyNumberFormat="0" applyAlignment="0" applyProtection="0"/>
    <xf numFmtId="0" fontId="21" fillId="8" borderId="4" applyNumberFormat="0" applyAlignment="0" applyProtection="0"/>
    <xf numFmtId="0" fontId="22" fillId="0" borderId="6" applyNumberFormat="0" applyFill="0" applyAlignment="0" applyProtection="0"/>
    <xf numFmtId="0" fontId="23" fillId="9" borderId="7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1" fillId="0" borderId="0" applyNumberFormat="0" applyFill="0" applyBorder="0" applyProtection="0"/>
    <xf numFmtId="0" fontId="1" fillId="10" borderId="8" applyNumberFormat="0" applyFont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1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1" fontId="0" fillId="0" borderId="0" xfId="0" applyNumberFormat="1"/>
    <xf numFmtId="0" fontId="0" fillId="0" borderId="0" xfId="0" applyAlignment="1">
      <alignment horizontal="center" vertical="center"/>
    </xf>
    <xf numFmtId="1" fontId="0" fillId="0" borderId="0" xfId="0" applyNumberFormat="1" applyFill="1" applyAlignment="1">
      <alignment horizontal="right"/>
    </xf>
    <xf numFmtId="164" fontId="0" fillId="0" borderId="0" xfId="1" applyNumberFormat="1" applyFont="1" applyFill="1" applyAlignment="1">
      <alignment horizontal="center"/>
    </xf>
    <xf numFmtId="0" fontId="7" fillId="0" borderId="0" xfId="2" applyFont="1" applyFill="1"/>
    <xf numFmtId="0" fontId="7" fillId="0" borderId="0" xfId="2" applyFont="1" applyFill="1" applyAlignment="1">
      <alignment horizontal="center"/>
    </xf>
    <xf numFmtId="0" fontId="7" fillId="0" borderId="0" xfId="2" applyFont="1" applyFill="1" applyAlignment="1">
      <alignment horizontal="center" vertical="center"/>
    </xf>
    <xf numFmtId="20" fontId="7" fillId="0" borderId="0" xfId="2" applyNumberFormat="1" applyFont="1" applyFill="1" applyAlignment="1">
      <alignment horizontal="center"/>
    </xf>
    <xf numFmtId="164" fontId="7" fillId="0" borderId="0" xfId="3" applyNumberFormat="1" applyFont="1" applyFill="1" applyAlignment="1">
      <alignment horizontal="center"/>
    </xf>
    <xf numFmtId="164" fontId="7" fillId="0" borderId="0" xfId="3" applyNumberFormat="1" applyFont="1" applyFill="1"/>
    <xf numFmtId="0" fontId="7" fillId="0" borderId="0" xfId="2" applyFont="1" applyFill="1" applyAlignment="1">
      <alignment horizontal="left"/>
    </xf>
    <xf numFmtId="0" fontId="9" fillId="0" borderId="0" xfId="2" applyFont="1" applyFill="1" applyAlignment="1">
      <alignment horizontal="center" vertical="center" wrapText="1"/>
    </xf>
    <xf numFmtId="20" fontId="5" fillId="3" borderId="0" xfId="0" applyNumberFormat="1" applyFont="1" applyFill="1" applyAlignment="1">
      <alignment horizontal="center"/>
    </xf>
    <xf numFmtId="0" fontId="5" fillId="3" borderId="0" xfId="0" applyFont="1" applyFill="1" applyAlignment="1">
      <alignment horizont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0" fontId="0" fillId="0" borderId="0" xfId="0" applyNumberFormat="1" applyFill="1" applyAlignment="1">
      <alignment horizontal="center"/>
    </xf>
    <xf numFmtId="2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3" borderId="0" xfId="0" applyFont="1" applyFill="1"/>
    <xf numFmtId="0" fontId="7" fillId="0" borderId="0" xfId="2" applyFont="1" applyFill="1" applyBorder="1" applyAlignment="1">
      <alignment horizontal="center"/>
    </xf>
    <xf numFmtId="2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14" fontId="0" fillId="35" borderId="0" xfId="0" applyNumberFormat="1" applyFill="1" applyAlignment="1">
      <alignment horizontal="center"/>
    </xf>
    <xf numFmtId="0" fontId="3" fillId="35" borderId="0" xfId="0" applyFont="1" applyFill="1" applyAlignment="1">
      <alignment horizontal="center"/>
    </xf>
    <xf numFmtId="14" fontId="0" fillId="36" borderId="0" xfId="0" applyNumberFormat="1" applyFill="1" applyAlignment="1">
      <alignment horizontal="center"/>
    </xf>
    <xf numFmtId="0" fontId="3" fillId="36" borderId="0" xfId="0" applyFont="1" applyFill="1" applyAlignment="1">
      <alignment horizontal="center"/>
    </xf>
    <xf numFmtId="164" fontId="7" fillId="0" borderId="0" xfId="3" applyNumberFormat="1" applyFont="1" applyFill="1" applyAlignment="1">
      <alignment horizontal="left"/>
    </xf>
    <xf numFmtId="0" fontId="3" fillId="37" borderId="0" xfId="0" applyFont="1" applyFill="1"/>
    <xf numFmtId="0" fontId="0" fillId="37" borderId="0" xfId="0" applyFill="1"/>
    <xf numFmtId="0" fontId="7" fillId="38" borderId="0" xfId="2" applyFont="1" applyFill="1"/>
    <xf numFmtId="0" fontId="7" fillId="3" borderId="0" xfId="2" applyFont="1" applyFill="1"/>
    <xf numFmtId="164" fontId="7" fillId="39" borderId="0" xfId="3" applyNumberFormat="1" applyFont="1" applyFill="1" applyAlignment="1">
      <alignment horizontal="center"/>
    </xf>
    <xf numFmtId="0" fontId="0" fillId="40" borderId="0" xfId="0" applyFill="1" applyAlignment="1">
      <alignment horizontal="right"/>
    </xf>
    <xf numFmtId="0" fontId="0" fillId="40" borderId="0" xfId="0" applyFill="1" applyAlignment="1">
      <alignment horizontal="left"/>
    </xf>
    <xf numFmtId="0" fontId="0" fillId="40" borderId="0" xfId="0" applyFill="1"/>
    <xf numFmtId="0" fontId="3" fillId="4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vertical="center"/>
    </xf>
    <xf numFmtId="1" fontId="0" fillId="0" borderId="0" xfId="0" applyNumberFormat="1" applyFill="1"/>
    <xf numFmtId="165" fontId="0" fillId="0" borderId="0" xfId="0" applyNumberFormat="1" applyFill="1" applyAlignment="1">
      <alignment horizontal="left" vertical="center"/>
    </xf>
    <xf numFmtId="164" fontId="3" fillId="0" borderId="0" xfId="1" applyNumberFormat="1" applyFont="1" applyFill="1" applyAlignment="1">
      <alignment horizontal="center" vertical="center"/>
    </xf>
    <xf numFmtId="10" fontId="0" fillId="0" borderId="0" xfId="1" applyNumberFormat="1" applyFont="1" applyFill="1" applyAlignment="1">
      <alignment horizontal="center"/>
    </xf>
    <xf numFmtId="164" fontId="0" fillId="0" borderId="0" xfId="0" applyNumberFormat="1" applyFill="1"/>
    <xf numFmtId="20" fontId="7" fillId="3" borderId="0" xfId="2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2" applyFont="1" applyFill="1" applyAlignment="1">
      <alignment horizontal="center"/>
    </xf>
    <xf numFmtId="20" fontId="7" fillId="38" borderId="0" xfId="2" applyNumberFormat="1" applyFont="1" applyFill="1" applyAlignment="1">
      <alignment horizontal="center"/>
    </xf>
    <xf numFmtId="0" fontId="0" fillId="38" borderId="0" xfId="0" applyFill="1" applyAlignment="1">
      <alignment horizontal="center"/>
    </xf>
    <xf numFmtId="0" fontId="7" fillId="38" borderId="0" xfId="2" applyFont="1" applyFill="1" applyAlignment="1">
      <alignment horizontal="center"/>
    </xf>
    <xf numFmtId="0" fontId="7" fillId="38" borderId="0" xfId="2" applyFont="1" applyFill="1" applyBorder="1" applyAlignment="1">
      <alignment horizontal="center"/>
    </xf>
    <xf numFmtId="164" fontId="0" fillId="40" borderId="0" xfId="0" applyNumberFormat="1" applyFill="1" applyAlignment="1">
      <alignment horizontal="center" vertic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vertical="center"/>
    </xf>
    <xf numFmtId="2" fontId="0" fillId="40" borderId="0" xfId="0" applyNumberFormat="1" applyFill="1" applyAlignment="1">
      <alignment horizontal="center"/>
    </xf>
    <xf numFmtId="0" fontId="8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2" xr:uid="{B062F5A9-BC04-4AA7-86EC-3FC282206617}"/>
    <cellStyle name="Normal 3" xfId="44" xr:uid="{FFDEF779-B07D-4618-AEA0-A28C46710B95}"/>
    <cellStyle name="Note 2" xfId="45" xr:uid="{8D59D28D-C5EE-4035-A23A-6C06BF5E2574}"/>
    <cellStyle name="Output" xfId="13" builtinId="21" customBuiltin="1"/>
    <cellStyle name="Percent" xfId="1" builtinId="5"/>
    <cellStyle name="Percent 2" xfId="3" xr:uid="{E0EF7315-E7C2-424F-93C6-CFF4A05153AC}"/>
    <cellStyle name="Title" xfId="4" builtinId="15" customBuiltin="1"/>
    <cellStyle name="Total" xfId="19" builtinId="25" customBuiltin="1"/>
    <cellStyle name="Warning Text" xfId="17" builtinId="11" customBuiltin="1"/>
  </cellStyles>
  <dxfs count="6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Volume%20balanc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 AM"/>
      <sheetName val="2022 PM"/>
      <sheetName val="2030 AM"/>
      <sheetName val="2030 PM"/>
      <sheetName val="2050 AM"/>
      <sheetName val="2050 PM"/>
    </sheetNames>
    <sheetDataSet>
      <sheetData sheetId="0">
        <row r="18">
          <cell r="K18">
            <v>10</v>
          </cell>
        </row>
        <row r="19">
          <cell r="H19">
            <v>52</v>
          </cell>
        </row>
        <row r="22">
          <cell r="K22">
            <v>15</v>
          </cell>
        </row>
        <row r="30">
          <cell r="H30">
            <v>-9</v>
          </cell>
        </row>
        <row r="33">
          <cell r="K33">
            <v>22</v>
          </cell>
        </row>
      </sheetData>
      <sheetData sheetId="1">
        <row r="18">
          <cell r="K18">
            <v>12</v>
          </cell>
        </row>
        <row r="19">
          <cell r="H19">
            <v>8</v>
          </cell>
        </row>
        <row r="20">
          <cell r="K20">
            <v>7</v>
          </cell>
        </row>
        <row r="22">
          <cell r="K22">
            <v>16</v>
          </cell>
        </row>
        <row r="33">
          <cell r="K33">
            <v>18</v>
          </cell>
        </row>
      </sheetData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risti Norfolk" id="{EFD3E95E-EEE9-4D3B-85E0-664655DD605C}" userId="62db68598d2e1eb3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R3" dT="2022-01-10T21:13:50.74" personId="{EFD3E95E-EEE9-4D3B-85E0-664655DD605C}" id="{CBAEA93D-02A6-449A-A18E-5EE2A1294FE9}">
    <text>Highlight the cells that represent the AM peak hour green (may not be the same as what is highlighted here, that's from an old project)</text>
  </threadedComment>
  <threadedComment ref="R35" dT="2022-01-10T21:14:09.60" personId="{EFD3E95E-EEE9-4D3B-85E0-664655DD605C}" id="{8373ED60-CE09-4051-9D98-414C3F60271E}">
    <text>Highlight the PM Peak hour blue</text>
  </threadedComment>
  <threadedComment ref="R56" dT="2022-01-10T21:13:50.74" personId="{EFD3E95E-EEE9-4D3B-85E0-664655DD605C}" id="{C2A605B4-BFD2-4C93-8358-2002B9074403}">
    <text>Highlight the cells that represent the AM peak hour green (may not be the same as what is highlighted here, that's from an old project)</text>
  </threadedComment>
  <threadedComment ref="R88" dT="2022-01-10T21:14:09.60" personId="{EFD3E95E-EEE9-4D3B-85E0-664655DD605C}" id="{4E517BC4-570E-42BD-9930-21C2686AEE0C}">
    <text>Highlight the PM Peak hour blue</text>
  </threadedComment>
  <threadedComment ref="R109" dT="2022-01-10T21:13:50.74" personId="{EFD3E95E-EEE9-4D3B-85E0-664655DD605C}" id="{0D30A0E5-D88D-4018-A3C1-8631216C98D0}">
    <text>Highlight the cells that represent the AM peak hour green (may not be the same as what is highlighted here, that's from an old project)</text>
  </threadedComment>
  <threadedComment ref="R141" dT="2022-01-10T21:14:09.60" personId="{EFD3E95E-EEE9-4D3B-85E0-664655DD605C}" id="{6DF1F119-1230-47F8-98BF-16C02FFE077A}">
    <text>Highlight the PM Peak hour blue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3C9BF-301F-4C29-81AD-8F4A9DCD9E6C}">
  <sheetPr>
    <tabColor rgb="FFFFC000"/>
  </sheetPr>
  <dimension ref="A1:AB159"/>
  <sheetViews>
    <sheetView zoomScale="85" zoomScaleNormal="85" workbookViewId="0">
      <pane ySplit="1" topLeftCell="A2" activePane="bottomLeft" state="frozen"/>
      <selection activeCell="G97" sqref="G97:G100"/>
      <selection pane="bottomLeft" activeCell="R56" sqref="R56"/>
    </sheetView>
  </sheetViews>
  <sheetFormatPr defaultColWidth="5.6640625" defaultRowHeight="15" x14ac:dyDescent="0.35"/>
  <cols>
    <col min="1" max="1" width="15" style="15" bestFit="1" customWidth="1"/>
    <col min="2" max="2" width="5.6640625" style="17" bestFit="1" customWidth="1"/>
    <col min="3" max="12" width="6.6640625" style="17" customWidth="1"/>
    <col min="13" max="13" width="7.109375" style="17" bestFit="1" customWidth="1"/>
    <col min="14" max="14" width="6.6640625" style="15" customWidth="1"/>
    <col min="15" max="15" width="6" style="15" customWidth="1"/>
    <col min="16" max="17" width="6" style="16" bestFit="1" customWidth="1"/>
    <col min="18" max="18" width="9" style="16" bestFit="1" customWidth="1"/>
    <col min="19" max="20" width="5.6640625" style="16"/>
    <col min="21" max="16384" width="5.6640625" style="15"/>
  </cols>
  <sheetData>
    <row r="1" spans="1:25" x14ac:dyDescent="0.35">
      <c r="B1" s="16"/>
      <c r="C1" s="2" t="s">
        <v>8</v>
      </c>
      <c r="D1" s="2" t="s">
        <v>9</v>
      </c>
      <c r="E1" s="2" t="s">
        <v>10</v>
      </c>
      <c r="F1" s="10" t="s">
        <v>14</v>
      </c>
      <c r="G1" s="10" t="s">
        <v>15</v>
      </c>
      <c r="H1" s="10" t="s">
        <v>16</v>
      </c>
      <c r="I1" s="2" t="s">
        <v>5</v>
      </c>
      <c r="J1" s="2" t="s">
        <v>6</v>
      </c>
      <c r="K1" s="2" t="s">
        <v>7</v>
      </c>
      <c r="L1" s="10" t="s">
        <v>11</v>
      </c>
      <c r="M1" s="10" t="s">
        <v>12</v>
      </c>
      <c r="N1" s="10" t="s">
        <v>13</v>
      </c>
      <c r="O1" s="21"/>
    </row>
    <row r="2" spans="1:25" x14ac:dyDescent="0.35">
      <c r="B2" s="18">
        <v>0.29166666666666669</v>
      </c>
      <c r="C2" s="1">
        <v>0</v>
      </c>
      <c r="D2" s="1">
        <v>303</v>
      </c>
      <c r="E2" s="1">
        <v>0</v>
      </c>
      <c r="F2" s="1">
        <v>4</v>
      </c>
      <c r="G2" s="1">
        <v>0</v>
      </c>
      <c r="H2" s="1">
        <v>0</v>
      </c>
      <c r="I2" s="1">
        <v>2</v>
      </c>
      <c r="J2" s="1">
        <v>81</v>
      </c>
      <c r="K2" s="1">
        <v>3</v>
      </c>
      <c r="L2" s="1">
        <v>0</v>
      </c>
      <c r="M2" s="1">
        <v>0</v>
      </c>
      <c r="N2" s="1">
        <v>7</v>
      </c>
      <c r="O2" s="16">
        <f t="shared" ref="O2:O9" si="0">SUM(C2:N2)</f>
        <v>400</v>
      </c>
      <c r="P2" s="16">
        <f>O2+O3+O4+O5</f>
        <v>1860</v>
      </c>
      <c r="Q2" s="21"/>
    </row>
    <row r="3" spans="1:25" x14ac:dyDescent="0.35">
      <c r="B3" s="63">
        <v>0.30208333333333331</v>
      </c>
      <c r="C3" s="64">
        <v>0</v>
      </c>
      <c r="D3" s="64">
        <v>351</v>
      </c>
      <c r="E3" s="64">
        <v>2</v>
      </c>
      <c r="F3" s="64">
        <v>4</v>
      </c>
      <c r="G3" s="64">
        <v>0</v>
      </c>
      <c r="H3" s="64">
        <v>1</v>
      </c>
      <c r="I3" s="64">
        <v>1</v>
      </c>
      <c r="J3" s="64">
        <v>127</v>
      </c>
      <c r="K3" s="64">
        <v>2</v>
      </c>
      <c r="L3" s="64">
        <v>0</v>
      </c>
      <c r="M3" s="64">
        <v>0</v>
      </c>
      <c r="N3" s="64">
        <v>13</v>
      </c>
      <c r="O3" s="65">
        <f t="shared" si="0"/>
        <v>501</v>
      </c>
      <c r="P3" s="65">
        <f t="shared" ref="P3:P46" si="1">O3+O4+O5+O6</f>
        <v>1939</v>
      </c>
      <c r="Q3" s="21"/>
      <c r="R3" s="16">
        <f>MAX(P2:P14)</f>
        <v>1939</v>
      </c>
      <c r="U3" s="46" t="s">
        <v>38</v>
      </c>
      <c r="V3" s="46"/>
      <c r="W3" s="46"/>
      <c r="X3" s="46"/>
      <c r="Y3" s="46"/>
    </row>
    <row r="4" spans="1:25" x14ac:dyDescent="0.35">
      <c r="B4" s="63">
        <v>0.3125</v>
      </c>
      <c r="C4" s="64">
        <v>0</v>
      </c>
      <c r="D4" s="64">
        <v>347</v>
      </c>
      <c r="E4" s="64">
        <v>0</v>
      </c>
      <c r="F4" s="64">
        <v>1</v>
      </c>
      <c r="G4" s="64">
        <v>1</v>
      </c>
      <c r="H4" s="64">
        <v>1</v>
      </c>
      <c r="I4" s="64">
        <v>0</v>
      </c>
      <c r="J4" s="64">
        <v>131</v>
      </c>
      <c r="K4" s="64">
        <v>0</v>
      </c>
      <c r="L4" s="64">
        <v>1</v>
      </c>
      <c r="M4" s="64">
        <v>0</v>
      </c>
      <c r="N4" s="64">
        <v>9</v>
      </c>
      <c r="O4" s="65">
        <f t="shared" si="0"/>
        <v>491</v>
      </c>
      <c r="P4" s="65">
        <f t="shared" si="1"/>
        <v>1879</v>
      </c>
      <c r="Q4" s="21"/>
    </row>
    <row r="5" spans="1:25" x14ac:dyDescent="0.35">
      <c r="B5" s="63">
        <v>0.32291666666666702</v>
      </c>
      <c r="C5" s="64">
        <v>0</v>
      </c>
      <c r="D5" s="64">
        <v>318</v>
      </c>
      <c r="E5" s="64">
        <v>2</v>
      </c>
      <c r="F5" s="64">
        <v>1</v>
      </c>
      <c r="G5" s="64">
        <v>0</v>
      </c>
      <c r="H5" s="64">
        <v>2</v>
      </c>
      <c r="I5" s="64">
        <v>2</v>
      </c>
      <c r="J5" s="64">
        <v>133</v>
      </c>
      <c r="K5" s="64">
        <v>3</v>
      </c>
      <c r="L5" s="64">
        <v>1</v>
      </c>
      <c r="M5" s="64">
        <v>0</v>
      </c>
      <c r="N5" s="64">
        <v>6</v>
      </c>
      <c r="O5" s="65">
        <f t="shared" si="0"/>
        <v>468</v>
      </c>
      <c r="P5" s="65">
        <f t="shared" si="1"/>
        <v>1853</v>
      </c>
      <c r="Q5" s="21"/>
    </row>
    <row r="6" spans="1:25" x14ac:dyDescent="0.35">
      <c r="B6" s="63">
        <v>0.33333333333333298</v>
      </c>
      <c r="C6" s="64">
        <v>0</v>
      </c>
      <c r="D6" s="64">
        <v>317</v>
      </c>
      <c r="E6" s="64">
        <v>0</v>
      </c>
      <c r="F6" s="64">
        <v>3</v>
      </c>
      <c r="G6" s="64">
        <v>0</v>
      </c>
      <c r="H6" s="64">
        <v>1</v>
      </c>
      <c r="I6" s="64">
        <v>2</v>
      </c>
      <c r="J6" s="64">
        <v>143</v>
      </c>
      <c r="K6" s="64">
        <v>3</v>
      </c>
      <c r="L6" s="64">
        <v>1</v>
      </c>
      <c r="M6" s="64">
        <v>0</v>
      </c>
      <c r="N6" s="64">
        <v>9</v>
      </c>
      <c r="O6" s="66">
        <f t="shared" si="0"/>
        <v>479</v>
      </c>
      <c r="P6" s="65">
        <f t="shared" si="1"/>
        <v>1816</v>
      </c>
      <c r="Q6" s="21"/>
    </row>
    <row r="7" spans="1:25" x14ac:dyDescent="0.35">
      <c r="B7" s="18">
        <v>0.34375</v>
      </c>
      <c r="C7" s="1">
        <v>0</v>
      </c>
      <c r="D7" s="1">
        <v>288</v>
      </c>
      <c r="E7" s="1">
        <v>0</v>
      </c>
      <c r="F7" s="1">
        <v>6</v>
      </c>
      <c r="G7" s="1">
        <v>0</v>
      </c>
      <c r="H7" s="1">
        <v>1</v>
      </c>
      <c r="I7" s="1">
        <v>0</v>
      </c>
      <c r="J7" s="1">
        <v>135</v>
      </c>
      <c r="K7" s="1">
        <v>3</v>
      </c>
      <c r="L7" s="1">
        <v>0</v>
      </c>
      <c r="M7" s="1">
        <v>0</v>
      </c>
      <c r="N7" s="1">
        <v>8</v>
      </c>
      <c r="O7" s="31">
        <f t="shared" si="0"/>
        <v>441</v>
      </c>
      <c r="P7" s="16">
        <f t="shared" si="1"/>
        <v>1686</v>
      </c>
      <c r="Q7" s="21"/>
    </row>
    <row r="8" spans="1:25" x14ac:dyDescent="0.35">
      <c r="B8" s="18">
        <v>0.35416666666666602</v>
      </c>
      <c r="C8" s="1">
        <v>1</v>
      </c>
      <c r="D8" s="1">
        <v>313</v>
      </c>
      <c r="E8" s="1">
        <v>0</v>
      </c>
      <c r="F8" s="1">
        <v>1</v>
      </c>
      <c r="G8" s="1">
        <v>0</v>
      </c>
      <c r="H8" s="1">
        <v>0</v>
      </c>
      <c r="I8" s="1">
        <v>3</v>
      </c>
      <c r="J8" s="1">
        <v>137</v>
      </c>
      <c r="K8" s="1">
        <v>2</v>
      </c>
      <c r="L8" s="1">
        <v>0</v>
      </c>
      <c r="M8" s="1">
        <v>0</v>
      </c>
      <c r="N8" s="1">
        <v>8</v>
      </c>
      <c r="O8" s="31">
        <f t="shared" si="0"/>
        <v>465</v>
      </c>
      <c r="P8" s="16">
        <f t="shared" si="1"/>
        <v>1629</v>
      </c>
      <c r="Q8" s="21"/>
    </row>
    <row r="9" spans="1:25" x14ac:dyDescent="0.35">
      <c r="B9" s="18">
        <v>0.36458333333333298</v>
      </c>
      <c r="C9" s="1">
        <v>0</v>
      </c>
      <c r="D9" s="1">
        <v>259</v>
      </c>
      <c r="E9" s="1">
        <v>0</v>
      </c>
      <c r="F9" s="1">
        <v>4</v>
      </c>
      <c r="G9" s="1">
        <v>0</v>
      </c>
      <c r="H9" s="1">
        <v>4</v>
      </c>
      <c r="I9" s="1">
        <v>4</v>
      </c>
      <c r="J9" s="1">
        <v>151</v>
      </c>
      <c r="K9" s="1">
        <v>3</v>
      </c>
      <c r="L9" s="1">
        <v>1</v>
      </c>
      <c r="M9" s="1">
        <v>0</v>
      </c>
      <c r="N9" s="1">
        <v>5</v>
      </c>
      <c r="O9" s="31">
        <f t="shared" si="0"/>
        <v>431</v>
      </c>
      <c r="P9" s="16">
        <f t="shared" si="1"/>
        <v>1544</v>
      </c>
      <c r="Q9" s="21"/>
    </row>
    <row r="10" spans="1:25" x14ac:dyDescent="0.35">
      <c r="B10" s="18">
        <v>0.375</v>
      </c>
      <c r="C10" s="1">
        <v>2</v>
      </c>
      <c r="D10" s="1">
        <v>181</v>
      </c>
      <c r="E10" s="1">
        <v>2</v>
      </c>
      <c r="F10" s="1">
        <v>4</v>
      </c>
      <c r="G10" s="1">
        <v>0</v>
      </c>
      <c r="H10" s="1">
        <v>1</v>
      </c>
      <c r="I10" s="1">
        <v>3</v>
      </c>
      <c r="J10" s="1">
        <v>143</v>
      </c>
      <c r="K10" s="1">
        <v>1</v>
      </c>
      <c r="L10" s="1">
        <v>1</v>
      </c>
      <c r="M10" s="1">
        <v>0</v>
      </c>
      <c r="N10" s="1">
        <v>11</v>
      </c>
      <c r="O10" s="16">
        <f t="shared" ref="O10:O25" si="2">SUM(C10:N10)</f>
        <v>349</v>
      </c>
      <c r="P10" s="16">
        <f t="shared" si="1"/>
        <v>1505</v>
      </c>
      <c r="Q10" s="21"/>
      <c r="R10" s="19"/>
      <c r="S10" s="21"/>
    </row>
    <row r="11" spans="1:25" x14ac:dyDescent="0.35">
      <c r="B11" s="18">
        <v>0.38541666666666602</v>
      </c>
      <c r="C11" s="1">
        <v>1</v>
      </c>
      <c r="D11" s="1">
        <v>202</v>
      </c>
      <c r="E11" s="1">
        <v>0</v>
      </c>
      <c r="F11" s="1">
        <v>2</v>
      </c>
      <c r="G11" s="1">
        <v>0</v>
      </c>
      <c r="H11" s="1">
        <v>1</v>
      </c>
      <c r="I11" s="1">
        <v>2</v>
      </c>
      <c r="J11" s="1">
        <v>164</v>
      </c>
      <c r="K11" s="1">
        <v>4</v>
      </c>
      <c r="L11" s="1">
        <v>2</v>
      </c>
      <c r="M11" s="1">
        <v>0</v>
      </c>
      <c r="N11" s="1">
        <v>6</v>
      </c>
      <c r="O11" s="16">
        <f t="shared" si="2"/>
        <v>384</v>
      </c>
      <c r="P11" s="16">
        <f t="shared" si="1"/>
        <v>1507</v>
      </c>
      <c r="Q11" s="21"/>
    </row>
    <row r="12" spans="1:25" ht="15" customHeight="1" x14ac:dyDescent="0.35">
      <c r="A12" s="71" t="s">
        <v>42</v>
      </c>
      <c r="B12" s="18">
        <v>0.39583333333333298</v>
      </c>
      <c r="C12" s="1">
        <v>0</v>
      </c>
      <c r="D12" s="1">
        <v>228</v>
      </c>
      <c r="E12" s="1">
        <v>1</v>
      </c>
      <c r="F12" s="1">
        <v>3</v>
      </c>
      <c r="G12" s="1">
        <v>0</v>
      </c>
      <c r="H12" s="1">
        <v>1</v>
      </c>
      <c r="I12" s="1">
        <v>2</v>
      </c>
      <c r="J12" s="1">
        <v>134</v>
      </c>
      <c r="K12" s="1">
        <v>2</v>
      </c>
      <c r="L12" s="1">
        <v>2</v>
      </c>
      <c r="M12" s="1">
        <v>0</v>
      </c>
      <c r="N12" s="1">
        <v>7</v>
      </c>
      <c r="O12" s="16">
        <f t="shared" si="2"/>
        <v>380</v>
      </c>
      <c r="P12" s="16">
        <f t="shared" si="1"/>
        <v>1475</v>
      </c>
      <c r="Q12" s="21"/>
      <c r="R12" s="19"/>
      <c r="T12" s="22"/>
    </row>
    <row r="13" spans="1:25" x14ac:dyDescent="0.35">
      <c r="A13" s="71"/>
      <c r="B13" s="18">
        <v>0.40625</v>
      </c>
      <c r="C13" s="1">
        <v>0</v>
      </c>
      <c r="D13" s="1">
        <v>220</v>
      </c>
      <c r="E13" s="1">
        <v>0</v>
      </c>
      <c r="F13" s="1">
        <v>1</v>
      </c>
      <c r="G13" s="1">
        <v>0</v>
      </c>
      <c r="H13" s="1">
        <v>3</v>
      </c>
      <c r="I13" s="1">
        <v>0</v>
      </c>
      <c r="J13" s="1">
        <v>158</v>
      </c>
      <c r="K13" s="1">
        <v>5</v>
      </c>
      <c r="L13" s="1">
        <v>1</v>
      </c>
      <c r="M13" s="1">
        <v>0</v>
      </c>
      <c r="N13" s="1">
        <v>4</v>
      </c>
      <c r="O13" s="16">
        <f t="shared" si="2"/>
        <v>392</v>
      </c>
      <c r="P13" s="16">
        <f t="shared" si="1"/>
        <v>1447</v>
      </c>
      <c r="R13" s="19"/>
      <c r="T13" s="22"/>
    </row>
    <row r="14" spans="1:25" x14ac:dyDescent="0.35">
      <c r="B14" s="18">
        <v>0.41666666666666702</v>
      </c>
      <c r="C14" s="1">
        <v>0</v>
      </c>
      <c r="D14" s="1">
        <v>189</v>
      </c>
      <c r="E14" s="1">
        <v>4</v>
      </c>
      <c r="F14" s="1">
        <v>5</v>
      </c>
      <c r="G14" s="1">
        <v>0</v>
      </c>
      <c r="H14" s="1">
        <v>2</v>
      </c>
      <c r="I14" s="1">
        <v>3</v>
      </c>
      <c r="J14" s="1">
        <v>141</v>
      </c>
      <c r="K14" s="1">
        <v>2</v>
      </c>
      <c r="L14" s="1">
        <v>3</v>
      </c>
      <c r="M14" s="1">
        <v>0</v>
      </c>
      <c r="N14" s="1">
        <v>2</v>
      </c>
      <c r="O14" s="16">
        <f t="shared" ref="O14:O21" si="3">SUM(C14:N14)</f>
        <v>351</v>
      </c>
      <c r="P14" s="16">
        <f t="shared" si="1"/>
        <v>1436</v>
      </c>
      <c r="R14" s="19"/>
      <c r="S14" s="21"/>
    </row>
    <row r="15" spans="1:25" x14ac:dyDescent="0.35">
      <c r="B15" s="18">
        <v>0.42708333333333298</v>
      </c>
      <c r="C15" s="1">
        <v>2</v>
      </c>
      <c r="D15" s="1">
        <v>178</v>
      </c>
      <c r="E15" s="1">
        <v>2</v>
      </c>
      <c r="F15" s="1">
        <v>7</v>
      </c>
      <c r="G15" s="1">
        <v>0</v>
      </c>
      <c r="H15" s="1">
        <v>0</v>
      </c>
      <c r="I15" s="1">
        <v>2</v>
      </c>
      <c r="J15" s="1">
        <v>152</v>
      </c>
      <c r="K15" s="1">
        <v>4</v>
      </c>
      <c r="L15" s="1">
        <v>1</v>
      </c>
      <c r="M15" s="1">
        <v>0</v>
      </c>
      <c r="N15" s="1">
        <v>4</v>
      </c>
      <c r="O15" s="16">
        <f t="shared" si="3"/>
        <v>352</v>
      </c>
      <c r="P15" s="16">
        <f t="shared" si="1"/>
        <v>1482</v>
      </c>
      <c r="Q15" s="21"/>
    </row>
    <row r="16" spans="1:25" x14ac:dyDescent="0.35">
      <c r="A16" s="71"/>
      <c r="B16" s="18">
        <v>0.4375</v>
      </c>
      <c r="C16" s="1">
        <v>2</v>
      </c>
      <c r="D16" s="1">
        <v>186</v>
      </c>
      <c r="E16" s="1">
        <v>6</v>
      </c>
      <c r="F16" s="1">
        <v>2</v>
      </c>
      <c r="G16" s="1">
        <v>0</v>
      </c>
      <c r="H16" s="1">
        <v>3</v>
      </c>
      <c r="I16" s="1">
        <v>2</v>
      </c>
      <c r="J16" s="1">
        <v>142</v>
      </c>
      <c r="K16" s="1">
        <v>3</v>
      </c>
      <c r="L16" s="1">
        <v>1</v>
      </c>
      <c r="M16" s="1">
        <v>0</v>
      </c>
      <c r="N16" s="1">
        <v>5</v>
      </c>
      <c r="O16" s="16">
        <f t="shared" si="3"/>
        <v>352</v>
      </c>
      <c r="P16" s="16">
        <f t="shared" si="1"/>
        <v>1489</v>
      </c>
      <c r="Q16" s="21"/>
      <c r="R16" s="19"/>
      <c r="T16" s="22"/>
    </row>
    <row r="17" spans="1:20" x14ac:dyDescent="0.35">
      <c r="A17" s="71"/>
      <c r="B17" s="18">
        <v>0.44791666666666602</v>
      </c>
      <c r="C17" s="1">
        <v>0</v>
      </c>
      <c r="D17" s="1">
        <v>211</v>
      </c>
      <c r="E17" s="1">
        <v>0</v>
      </c>
      <c r="F17" s="1">
        <v>0</v>
      </c>
      <c r="G17" s="1">
        <v>0</v>
      </c>
      <c r="H17" s="1">
        <v>0</v>
      </c>
      <c r="I17" s="1">
        <v>5</v>
      </c>
      <c r="J17" s="1">
        <v>155</v>
      </c>
      <c r="K17" s="1">
        <v>8</v>
      </c>
      <c r="L17" s="1">
        <v>0</v>
      </c>
      <c r="M17" s="1">
        <v>0</v>
      </c>
      <c r="N17" s="1">
        <v>2</v>
      </c>
      <c r="O17" s="16">
        <f t="shared" si="3"/>
        <v>381</v>
      </c>
      <c r="P17" s="16">
        <f t="shared" si="1"/>
        <v>1550</v>
      </c>
      <c r="R17" s="19"/>
      <c r="T17" s="22"/>
    </row>
    <row r="18" spans="1:20" s="16" customFormat="1" x14ac:dyDescent="0.35">
      <c r="B18" s="18">
        <v>0.45833333333333298</v>
      </c>
      <c r="C18" s="1">
        <v>2</v>
      </c>
      <c r="D18" s="1">
        <v>202</v>
      </c>
      <c r="E18" s="1">
        <v>0</v>
      </c>
      <c r="F18" s="1">
        <v>4</v>
      </c>
      <c r="G18" s="1">
        <v>0</v>
      </c>
      <c r="H18" s="1">
        <v>3</v>
      </c>
      <c r="I18" s="1">
        <v>2</v>
      </c>
      <c r="J18" s="1">
        <v>173</v>
      </c>
      <c r="K18" s="1">
        <v>6</v>
      </c>
      <c r="L18" s="1">
        <v>0</v>
      </c>
      <c r="M18" s="1">
        <v>0</v>
      </c>
      <c r="N18" s="1">
        <v>5</v>
      </c>
      <c r="O18" s="16">
        <f t="shared" si="3"/>
        <v>397</v>
      </c>
      <c r="P18" s="16">
        <f t="shared" si="1"/>
        <v>1613</v>
      </c>
      <c r="R18" s="19"/>
    </row>
    <row r="19" spans="1:20" s="16" customFormat="1" x14ac:dyDescent="0.35">
      <c r="B19" s="18">
        <v>0.46875</v>
      </c>
      <c r="C19" s="1">
        <v>1</v>
      </c>
      <c r="D19" s="1">
        <v>176</v>
      </c>
      <c r="E19" s="1">
        <v>2</v>
      </c>
      <c r="F19" s="1">
        <v>4</v>
      </c>
      <c r="G19" s="1">
        <v>0</v>
      </c>
      <c r="H19" s="1">
        <v>3</v>
      </c>
      <c r="I19" s="1">
        <v>3</v>
      </c>
      <c r="J19" s="1">
        <v>155</v>
      </c>
      <c r="K19" s="1">
        <v>6</v>
      </c>
      <c r="L19" s="1">
        <v>3</v>
      </c>
      <c r="M19" s="1">
        <v>0</v>
      </c>
      <c r="N19" s="1">
        <v>6</v>
      </c>
      <c r="O19" s="16">
        <f t="shared" si="3"/>
        <v>359</v>
      </c>
      <c r="P19" s="16">
        <f t="shared" si="1"/>
        <v>1617</v>
      </c>
      <c r="R19" s="19"/>
    </row>
    <row r="20" spans="1:20" s="16" customFormat="1" x14ac:dyDescent="0.35">
      <c r="B20" s="18">
        <v>0.47916666666666602</v>
      </c>
      <c r="C20" s="1">
        <v>2</v>
      </c>
      <c r="D20" s="1">
        <v>217</v>
      </c>
      <c r="E20" s="1">
        <v>0</v>
      </c>
      <c r="F20" s="1">
        <v>3</v>
      </c>
      <c r="G20" s="1">
        <v>0</v>
      </c>
      <c r="H20" s="1">
        <v>1</v>
      </c>
      <c r="I20" s="1">
        <v>9</v>
      </c>
      <c r="J20" s="1">
        <v>170</v>
      </c>
      <c r="K20" s="1">
        <v>5</v>
      </c>
      <c r="L20" s="1">
        <v>2</v>
      </c>
      <c r="M20" s="1">
        <v>1</v>
      </c>
      <c r="N20" s="1">
        <v>3</v>
      </c>
      <c r="O20" s="16">
        <f t="shared" si="3"/>
        <v>413</v>
      </c>
      <c r="P20" s="16">
        <f t="shared" si="1"/>
        <v>1693</v>
      </c>
      <c r="R20" s="19"/>
    </row>
    <row r="21" spans="1:20" s="16" customFormat="1" x14ac:dyDescent="0.35">
      <c r="B21" s="18">
        <v>0.48958333333333298</v>
      </c>
      <c r="C21" s="1">
        <v>2</v>
      </c>
      <c r="D21" s="1">
        <v>218</v>
      </c>
      <c r="E21" s="1">
        <v>3</v>
      </c>
      <c r="F21" s="1">
        <v>6</v>
      </c>
      <c r="G21" s="1">
        <v>0</v>
      </c>
      <c r="H21" s="1">
        <v>2</v>
      </c>
      <c r="I21" s="1">
        <v>5</v>
      </c>
      <c r="J21" s="1">
        <v>194</v>
      </c>
      <c r="K21" s="1">
        <v>8</v>
      </c>
      <c r="L21" s="1">
        <v>1</v>
      </c>
      <c r="M21" s="1">
        <v>0</v>
      </c>
      <c r="N21" s="1">
        <v>5</v>
      </c>
      <c r="O21" s="16">
        <f t="shared" si="3"/>
        <v>444</v>
      </c>
      <c r="P21" s="16">
        <f t="shared" si="1"/>
        <v>1709</v>
      </c>
      <c r="R21" s="19"/>
    </row>
    <row r="22" spans="1:20" s="16" customFormat="1" x14ac:dyDescent="0.35">
      <c r="B22" s="18">
        <v>0.5</v>
      </c>
      <c r="C22" s="1">
        <v>0</v>
      </c>
      <c r="D22" s="1">
        <v>181</v>
      </c>
      <c r="E22" s="1">
        <v>1</v>
      </c>
      <c r="F22" s="1">
        <v>2</v>
      </c>
      <c r="G22" s="1">
        <v>1</v>
      </c>
      <c r="H22" s="1">
        <v>1</v>
      </c>
      <c r="I22" s="1">
        <v>3</v>
      </c>
      <c r="J22" s="1">
        <v>200</v>
      </c>
      <c r="K22" s="1">
        <v>7</v>
      </c>
      <c r="L22" s="1">
        <v>2</v>
      </c>
      <c r="M22" s="1">
        <v>0</v>
      </c>
      <c r="N22" s="1">
        <v>3</v>
      </c>
      <c r="O22" s="16">
        <f t="shared" si="2"/>
        <v>401</v>
      </c>
      <c r="P22" s="16">
        <f t="shared" si="1"/>
        <v>1730</v>
      </c>
      <c r="R22" s="19"/>
    </row>
    <row r="23" spans="1:20" s="16" customFormat="1" x14ac:dyDescent="0.35">
      <c r="B23" s="18">
        <v>0.51041666666666596</v>
      </c>
      <c r="C23" s="1">
        <v>0</v>
      </c>
      <c r="D23" s="1">
        <v>184</v>
      </c>
      <c r="E23" s="1">
        <v>3</v>
      </c>
      <c r="F23" s="1">
        <v>2</v>
      </c>
      <c r="G23" s="1">
        <v>0</v>
      </c>
      <c r="H23" s="1">
        <v>0</v>
      </c>
      <c r="I23" s="1">
        <v>9</v>
      </c>
      <c r="J23" s="1">
        <v>221</v>
      </c>
      <c r="K23" s="1">
        <v>6</v>
      </c>
      <c r="L23" s="1">
        <v>0</v>
      </c>
      <c r="M23" s="1">
        <v>0</v>
      </c>
      <c r="N23" s="1">
        <v>10</v>
      </c>
      <c r="O23" s="16">
        <f t="shared" si="2"/>
        <v>435</v>
      </c>
      <c r="P23" s="16">
        <f t="shared" si="1"/>
        <v>1726</v>
      </c>
      <c r="R23" s="19"/>
    </row>
    <row r="24" spans="1:20" s="16" customFormat="1" x14ac:dyDescent="0.35">
      <c r="B24" s="18">
        <v>0.52083333333333304</v>
      </c>
      <c r="C24" s="1">
        <v>2</v>
      </c>
      <c r="D24" s="1">
        <v>210</v>
      </c>
      <c r="E24" s="1">
        <v>0</v>
      </c>
      <c r="F24" s="1">
        <v>4</v>
      </c>
      <c r="G24" s="1">
        <v>0</v>
      </c>
      <c r="H24" s="1">
        <v>1</v>
      </c>
      <c r="I24" s="1">
        <v>3</v>
      </c>
      <c r="J24" s="1">
        <v>196</v>
      </c>
      <c r="K24" s="1">
        <v>7</v>
      </c>
      <c r="L24" s="1">
        <v>1</v>
      </c>
      <c r="M24" s="1">
        <v>0</v>
      </c>
      <c r="N24" s="1">
        <v>5</v>
      </c>
      <c r="O24" s="16">
        <f t="shared" si="2"/>
        <v>429</v>
      </c>
      <c r="P24" s="16">
        <f t="shared" si="1"/>
        <v>1707</v>
      </c>
      <c r="R24" s="19"/>
    </row>
    <row r="25" spans="1:20" s="16" customFormat="1" x14ac:dyDescent="0.35">
      <c r="B25" s="18">
        <v>0.531249999999999</v>
      </c>
      <c r="C25" s="1">
        <v>2</v>
      </c>
      <c r="D25" s="1">
        <v>219</v>
      </c>
      <c r="E25" s="1">
        <v>3</v>
      </c>
      <c r="F25" s="1">
        <v>5</v>
      </c>
      <c r="G25" s="1">
        <v>0</v>
      </c>
      <c r="H25" s="1">
        <v>0</v>
      </c>
      <c r="I25" s="1">
        <v>2</v>
      </c>
      <c r="J25" s="1">
        <v>224</v>
      </c>
      <c r="K25" s="1">
        <v>5</v>
      </c>
      <c r="L25" s="1">
        <v>1</v>
      </c>
      <c r="M25" s="1">
        <v>0</v>
      </c>
      <c r="N25" s="1">
        <v>4</v>
      </c>
      <c r="O25" s="16">
        <f t="shared" si="2"/>
        <v>465</v>
      </c>
      <c r="P25" s="16">
        <f t="shared" si="1"/>
        <v>1673</v>
      </c>
      <c r="R25" s="19"/>
    </row>
    <row r="26" spans="1:20" s="16" customFormat="1" x14ac:dyDescent="0.35">
      <c r="B26" s="18">
        <v>0.54166666666666596</v>
      </c>
      <c r="C26" s="1">
        <v>2</v>
      </c>
      <c r="D26" s="1">
        <v>164</v>
      </c>
      <c r="E26" s="1">
        <v>5</v>
      </c>
      <c r="F26" s="1">
        <v>3</v>
      </c>
      <c r="G26" s="1">
        <v>0</v>
      </c>
      <c r="H26" s="1">
        <v>1</v>
      </c>
      <c r="I26" s="1">
        <v>3</v>
      </c>
      <c r="J26" s="1">
        <v>211</v>
      </c>
      <c r="K26" s="1">
        <v>5</v>
      </c>
      <c r="L26" s="1">
        <v>0</v>
      </c>
      <c r="M26" s="1">
        <v>0</v>
      </c>
      <c r="N26" s="1">
        <v>3</v>
      </c>
      <c r="O26" s="16">
        <f t="shared" ref="O26:O37" si="4">SUM(C26:N26)</f>
        <v>397</v>
      </c>
      <c r="P26" s="16">
        <f t="shared" si="1"/>
        <v>1679</v>
      </c>
      <c r="R26" s="19"/>
    </row>
    <row r="27" spans="1:20" s="16" customFormat="1" x14ac:dyDescent="0.35">
      <c r="B27" s="18">
        <v>0.55208333333333304</v>
      </c>
      <c r="C27" s="1">
        <v>1</v>
      </c>
      <c r="D27" s="1">
        <v>188</v>
      </c>
      <c r="E27" s="1">
        <v>2</v>
      </c>
      <c r="F27" s="1">
        <v>2</v>
      </c>
      <c r="G27" s="1">
        <v>0</v>
      </c>
      <c r="H27" s="1">
        <v>2</v>
      </c>
      <c r="I27" s="1">
        <v>5</v>
      </c>
      <c r="J27" s="1">
        <v>208</v>
      </c>
      <c r="K27" s="1">
        <v>3</v>
      </c>
      <c r="L27" s="1">
        <v>1</v>
      </c>
      <c r="M27" s="1">
        <v>0</v>
      </c>
      <c r="N27" s="1">
        <v>4</v>
      </c>
      <c r="O27" s="16">
        <f t="shared" si="4"/>
        <v>416</v>
      </c>
      <c r="P27" s="16">
        <f t="shared" si="1"/>
        <v>1710</v>
      </c>
      <c r="R27" s="19"/>
    </row>
    <row r="28" spans="1:20" s="16" customFormat="1" x14ac:dyDescent="0.35">
      <c r="B28" s="18">
        <v>0.562499999999999</v>
      </c>
      <c r="C28" s="1">
        <v>0</v>
      </c>
      <c r="D28" s="1">
        <v>192</v>
      </c>
      <c r="E28" s="1">
        <v>0</v>
      </c>
      <c r="F28" s="1">
        <v>0</v>
      </c>
      <c r="G28" s="1">
        <v>1</v>
      </c>
      <c r="H28" s="1">
        <v>2</v>
      </c>
      <c r="I28" s="1">
        <v>2</v>
      </c>
      <c r="J28" s="1">
        <v>188</v>
      </c>
      <c r="K28" s="1">
        <v>3</v>
      </c>
      <c r="L28" s="1">
        <v>2</v>
      </c>
      <c r="M28" s="1">
        <v>0</v>
      </c>
      <c r="N28" s="1">
        <v>5</v>
      </c>
      <c r="O28" s="16">
        <f t="shared" si="4"/>
        <v>395</v>
      </c>
      <c r="P28" s="16">
        <f t="shared" si="1"/>
        <v>1747</v>
      </c>
      <c r="R28" s="19"/>
    </row>
    <row r="29" spans="1:20" s="16" customFormat="1" x14ac:dyDescent="0.35">
      <c r="B29" s="18">
        <v>0.57291666666666596</v>
      </c>
      <c r="C29" s="1">
        <v>1</v>
      </c>
      <c r="D29" s="1">
        <v>189</v>
      </c>
      <c r="E29" s="1">
        <v>1</v>
      </c>
      <c r="F29" s="1">
        <v>6</v>
      </c>
      <c r="G29" s="1">
        <v>0</v>
      </c>
      <c r="H29" s="1">
        <v>0</v>
      </c>
      <c r="I29" s="1">
        <v>6</v>
      </c>
      <c r="J29" s="1">
        <v>253</v>
      </c>
      <c r="K29" s="1">
        <v>6</v>
      </c>
      <c r="L29" s="1">
        <v>2</v>
      </c>
      <c r="M29" s="1">
        <v>0</v>
      </c>
      <c r="N29" s="1">
        <v>7</v>
      </c>
      <c r="O29" s="16">
        <f t="shared" si="4"/>
        <v>471</v>
      </c>
      <c r="P29" s="16">
        <f t="shared" si="1"/>
        <v>1853</v>
      </c>
      <c r="R29" s="19"/>
    </row>
    <row r="30" spans="1:20" s="16" customFormat="1" x14ac:dyDescent="0.35">
      <c r="B30" s="18">
        <v>0.58333333333333304</v>
      </c>
      <c r="C30" s="1">
        <v>1</v>
      </c>
      <c r="D30" s="1">
        <v>183</v>
      </c>
      <c r="E30" s="1">
        <v>0</v>
      </c>
      <c r="F30" s="1">
        <v>3</v>
      </c>
      <c r="G30" s="1">
        <v>0</v>
      </c>
      <c r="H30" s="1">
        <v>0</v>
      </c>
      <c r="I30" s="1">
        <v>4</v>
      </c>
      <c r="J30" s="1">
        <v>229</v>
      </c>
      <c r="K30" s="1">
        <v>4</v>
      </c>
      <c r="L30" s="1">
        <v>1</v>
      </c>
      <c r="M30" s="1">
        <v>0</v>
      </c>
      <c r="N30" s="1">
        <v>3</v>
      </c>
      <c r="O30" s="16">
        <f t="shared" si="4"/>
        <v>428</v>
      </c>
      <c r="P30" s="16">
        <f t="shared" si="1"/>
        <v>1848</v>
      </c>
      <c r="R30" s="19"/>
    </row>
    <row r="31" spans="1:20" s="16" customFormat="1" x14ac:dyDescent="0.35">
      <c r="B31" s="18">
        <v>0.593749999999999</v>
      </c>
      <c r="C31" s="1">
        <v>1</v>
      </c>
      <c r="D31" s="1">
        <v>176</v>
      </c>
      <c r="E31" s="1">
        <v>4</v>
      </c>
      <c r="F31" s="1">
        <v>3</v>
      </c>
      <c r="G31" s="1">
        <v>0</v>
      </c>
      <c r="H31" s="1">
        <v>2</v>
      </c>
      <c r="I31" s="1">
        <v>3</v>
      </c>
      <c r="J31" s="1">
        <v>250</v>
      </c>
      <c r="K31" s="1">
        <v>8</v>
      </c>
      <c r="L31" s="1">
        <v>2</v>
      </c>
      <c r="M31" s="1">
        <v>1</v>
      </c>
      <c r="N31" s="1">
        <v>3</v>
      </c>
      <c r="O31" s="16">
        <f t="shared" si="4"/>
        <v>453</v>
      </c>
      <c r="P31" s="16">
        <f t="shared" si="1"/>
        <v>1941</v>
      </c>
      <c r="R31" s="19"/>
    </row>
    <row r="32" spans="1:20" s="16" customFormat="1" x14ac:dyDescent="0.35">
      <c r="B32" s="18">
        <v>0.60416666666666596</v>
      </c>
      <c r="C32" s="2">
        <v>1</v>
      </c>
      <c r="D32" s="2">
        <v>206</v>
      </c>
      <c r="E32" s="2">
        <v>1</v>
      </c>
      <c r="F32" s="2">
        <v>6</v>
      </c>
      <c r="G32" s="2">
        <v>0</v>
      </c>
      <c r="H32" s="2">
        <v>2</v>
      </c>
      <c r="I32" s="2">
        <v>4</v>
      </c>
      <c r="J32" s="2">
        <v>269</v>
      </c>
      <c r="K32" s="2">
        <v>6</v>
      </c>
      <c r="L32" s="2">
        <v>1</v>
      </c>
      <c r="M32" s="2">
        <v>0</v>
      </c>
      <c r="N32" s="2">
        <v>5</v>
      </c>
      <c r="O32" s="16">
        <f t="shared" si="4"/>
        <v>501</v>
      </c>
      <c r="P32" s="16">
        <f t="shared" si="1"/>
        <v>2025</v>
      </c>
      <c r="R32" s="19"/>
    </row>
    <row r="33" spans="2:25" s="16" customFormat="1" x14ac:dyDescent="0.35">
      <c r="B33" s="18">
        <v>0.61458333333333304</v>
      </c>
      <c r="C33" s="2">
        <v>2</v>
      </c>
      <c r="D33" s="2">
        <v>182</v>
      </c>
      <c r="E33" s="2">
        <v>1</v>
      </c>
      <c r="F33" s="2">
        <v>3</v>
      </c>
      <c r="G33" s="2">
        <v>0</v>
      </c>
      <c r="H33" s="2">
        <v>2</v>
      </c>
      <c r="I33" s="2">
        <v>6</v>
      </c>
      <c r="J33" s="2">
        <v>260</v>
      </c>
      <c r="K33" s="2">
        <v>7</v>
      </c>
      <c r="L33" s="2">
        <v>1</v>
      </c>
      <c r="M33" s="2">
        <v>0</v>
      </c>
      <c r="N33" s="2">
        <v>2</v>
      </c>
      <c r="O33" s="16">
        <f t="shared" si="4"/>
        <v>466</v>
      </c>
      <c r="P33" s="16">
        <f t="shared" si="1"/>
        <v>2055</v>
      </c>
      <c r="R33" s="19"/>
    </row>
    <row r="34" spans="2:25" s="16" customFormat="1" x14ac:dyDescent="0.35">
      <c r="B34" s="18">
        <v>0.624999999999999</v>
      </c>
      <c r="C34" s="2">
        <v>3</v>
      </c>
      <c r="D34" s="2">
        <v>205</v>
      </c>
      <c r="E34" s="2">
        <v>0</v>
      </c>
      <c r="F34" s="2">
        <v>2</v>
      </c>
      <c r="G34" s="2">
        <v>0</v>
      </c>
      <c r="H34" s="2">
        <v>3</v>
      </c>
      <c r="I34" s="2">
        <v>5</v>
      </c>
      <c r="J34" s="2">
        <v>293</v>
      </c>
      <c r="K34" s="2">
        <v>5</v>
      </c>
      <c r="L34" s="2">
        <v>0</v>
      </c>
      <c r="M34" s="2">
        <v>0</v>
      </c>
      <c r="N34" s="2">
        <v>5</v>
      </c>
      <c r="O34" s="16">
        <f t="shared" si="4"/>
        <v>521</v>
      </c>
      <c r="P34" s="16">
        <f t="shared" si="1"/>
        <v>2154</v>
      </c>
      <c r="R34" s="19"/>
    </row>
    <row r="35" spans="2:25" s="16" customFormat="1" x14ac:dyDescent="0.35">
      <c r="B35" s="18">
        <v>0.63541666666666596</v>
      </c>
      <c r="C35" s="2">
        <v>0</v>
      </c>
      <c r="D35" s="2">
        <v>188</v>
      </c>
      <c r="E35" s="2">
        <v>3</v>
      </c>
      <c r="F35" s="2">
        <v>2</v>
      </c>
      <c r="G35" s="2">
        <v>0</v>
      </c>
      <c r="H35" s="2">
        <v>2</v>
      </c>
      <c r="I35" s="2">
        <v>4</v>
      </c>
      <c r="J35" s="2">
        <v>325</v>
      </c>
      <c r="K35" s="2">
        <v>10</v>
      </c>
      <c r="L35" s="2">
        <v>0</v>
      </c>
      <c r="M35" s="2">
        <v>0</v>
      </c>
      <c r="N35" s="2">
        <v>3</v>
      </c>
      <c r="O35" s="16">
        <f t="shared" si="4"/>
        <v>537</v>
      </c>
      <c r="P35" s="16">
        <f t="shared" si="1"/>
        <v>2190</v>
      </c>
      <c r="R35" s="16">
        <f>MAX(P34:P46)</f>
        <v>2492</v>
      </c>
      <c r="U35" s="47" t="s">
        <v>39</v>
      </c>
      <c r="V35" s="47"/>
      <c r="W35" s="47"/>
      <c r="X35" s="47"/>
      <c r="Y35" s="47"/>
    </row>
    <row r="36" spans="2:25" s="16" customFormat="1" x14ac:dyDescent="0.35">
      <c r="B36" s="18">
        <v>0.64583333333333204</v>
      </c>
      <c r="C36" s="2">
        <v>2</v>
      </c>
      <c r="D36" s="2">
        <v>195</v>
      </c>
      <c r="E36" s="2">
        <v>5</v>
      </c>
      <c r="F36" s="2">
        <v>1</v>
      </c>
      <c r="G36" s="2">
        <v>0</v>
      </c>
      <c r="H36" s="2">
        <v>1</v>
      </c>
      <c r="I36" s="2">
        <v>5</v>
      </c>
      <c r="J36" s="2">
        <v>307</v>
      </c>
      <c r="K36" s="2">
        <v>6</v>
      </c>
      <c r="L36" s="2">
        <v>2</v>
      </c>
      <c r="M36" s="2">
        <v>0</v>
      </c>
      <c r="N36" s="2">
        <v>7</v>
      </c>
      <c r="O36" s="16">
        <f t="shared" si="4"/>
        <v>531</v>
      </c>
      <c r="P36" s="16">
        <f t="shared" si="1"/>
        <v>2269</v>
      </c>
      <c r="R36" s="19"/>
    </row>
    <row r="37" spans="2:25" s="16" customFormat="1" x14ac:dyDescent="0.35">
      <c r="B37" s="18">
        <v>0.656249999999999</v>
      </c>
      <c r="C37" s="2">
        <v>1</v>
      </c>
      <c r="D37" s="2">
        <v>197</v>
      </c>
      <c r="E37" s="2">
        <v>5</v>
      </c>
      <c r="F37" s="2">
        <v>0</v>
      </c>
      <c r="G37" s="2">
        <v>0</v>
      </c>
      <c r="H37" s="2">
        <v>0</v>
      </c>
      <c r="I37" s="2">
        <v>3</v>
      </c>
      <c r="J37" s="2">
        <v>344</v>
      </c>
      <c r="K37" s="2">
        <v>9</v>
      </c>
      <c r="L37" s="2">
        <v>0</v>
      </c>
      <c r="M37" s="2">
        <v>1</v>
      </c>
      <c r="N37" s="2">
        <v>5</v>
      </c>
      <c r="O37" s="16">
        <f t="shared" si="4"/>
        <v>565</v>
      </c>
      <c r="P37" s="16">
        <f t="shared" si="1"/>
        <v>2343</v>
      </c>
      <c r="R37" s="19"/>
    </row>
    <row r="38" spans="2:25" s="16" customFormat="1" x14ac:dyDescent="0.35">
      <c r="B38" s="18">
        <v>0.66666666666666596</v>
      </c>
      <c r="C38" s="2">
        <v>0</v>
      </c>
      <c r="D38" s="2">
        <v>172</v>
      </c>
      <c r="E38" s="2">
        <v>2</v>
      </c>
      <c r="F38" s="2">
        <v>1</v>
      </c>
      <c r="G38" s="2">
        <v>0</v>
      </c>
      <c r="H38" s="2">
        <v>2</v>
      </c>
      <c r="I38" s="2">
        <v>8</v>
      </c>
      <c r="J38" s="2">
        <v>362</v>
      </c>
      <c r="K38" s="2">
        <v>3</v>
      </c>
      <c r="L38" s="2">
        <v>3</v>
      </c>
      <c r="M38" s="2">
        <v>0</v>
      </c>
      <c r="N38" s="2">
        <v>4</v>
      </c>
      <c r="O38" s="16">
        <f t="shared" ref="O38:O49" si="5">SUM(C38:N38)</f>
        <v>557</v>
      </c>
      <c r="P38" s="16">
        <f t="shared" si="1"/>
        <v>2372</v>
      </c>
      <c r="R38" s="19"/>
    </row>
    <row r="39" spans="2:25" s="16" customFormat="1" x14ac:dyDescent="0.35">
      <c r="B39" s="18">
        <v>0.67708333333333204</v>
      </c>
      <c r="C39" s="2">
        <v>0</v>
      </c>
      <c r="D39" s="2">
        <v>188</v>
      </c>
      <c r="E39" s="2">
        <v>1</v>
      </c>
      <c r="F39" s="2">
        <v>4</v>
      </c>
      <c r="G39" s="2">
        <v>0</v>
      </c>
      <c r="H39" s="2">
        <v>2</v>
      </c>
      <c r="I39" s="2">
        <v>6</v>
      </c>
      <c r="J39" s="2">
        <v>400</v>
      </c>
      <c r="K39" s="2">
        <v>9</v>
      </c>
      <c r="L39" s="2">
        <v>0</v>
      </c>
      <c r="M39" s="2">
        <v>0</v>
      </c>
      <c r="N39" s="2">
        <v>6</v>
      </c>
      <c r="O39" s="16">
        <f t="shared" si="5"/>
        <v>616</v>
      </c>
      <c r="P39" s="16">
        <f t="shared" si="1"/>
        <v>2458</v>
      </c>
      <c r="R39" s="19"/>
    </row>
    <row r="40" spans="2:25" s="16" customFormat="1" x14ac:dyDescent="0.35">
      <c r="B40" s="18">
        <v>0.687499999999999</v>
      </c>
      <c r="C40" s="2">
        <v>0</v>
      </c>
      <c r="D40" s="2">
        <v>212</v>
      </c>
      <c r="E40" s="2">
        <v>6</v>
      </c>
      <c r="F40" s="2">
        <v>2</v>
      </c>
      <c r="G40" s="2">
        <v>0</v>
      </c>
      <c r="H40" s="2">
        <v>2</v>
      </c>
      <c r="I40" s="2">
        <v>4</v>
      </c>
      <c r="J40" s="2">
        <v>365</v>
      </c>
      <c r="K40" s="2">
        <v>6</v>
      </c>
      <c r="L40" s="2">
        <v>1</v>
      </c>
      <c r="M40" s="2">
        <v>0</v>
      </c>
      <c r="N40" s="2">
        <v>7</v>
      </c>
      <c r="O40" s="16">
        <f t="shared" si="5"/>
        <v>605</v>
      </c>
      <c r="P40" s="16">
        <f t="shared" si="1"/>
        <v>2461</v>
      </c>
      <c r="R40" s="19"/>
    </row>
    <row r="41" spans="2:25" s="16" customFormat="1" x14ac:dyDescent="0.35">
      <c r="B41" s="18">
        <v>0.69791666666666596</v>
      </c>
      <c r="C41" s="2">
        <v>1</v>
      </c>
      <c r="D41" s="2">
        <v>190</v>
      </c>
      <c r="E41" s="2">
        <v>4</v>
      </c>
      <c r="F41" s="2">
        <v>4</v>
      </c>
      <c r="G41" s="2">
        <v>0</v>
      </c>
      <c r="H41" s="2">
        <v>0</v>
      </c>
      <c r="I41" s="2">
        <v>11</v>
      </c>
      <c r="J41" s="2">
        <v>368</v>
      </c>
      <c r="K41" s="2">
        <v>7</v>
      </c>
      <c r="L41" s="2">
        <v>0</v>
      </c>
      <c r="M41" s="2">
        <v>0</v>
      </c>
      <c r="N41" s="2">
        <v>9</v>
      </c>
      <c r="O41" s="16">
        <f t="shared" si="5"/>
        <v>594</v>
      </c>
      <c r="P41" s="16">
        <f t="shared" si="1"/>
        <v>2468</v>
      </c>
      <c r="R41" s="19"/>
    </row>
    <row r="42" spans="2:25" s="16" customFormat="1" x14ac:dyDescent="0.35">
      <c r="B42" s="60">
        <v>0.70833333333333204</v>
      </c>
      <c r="C42" s="61">
        <v>2</v>
      </c>
      <c r="D42" s="61">
        <v>235</v>
      </c>
      <c r="E42" s="61">
        <v>5</v>
      </c>
      <c r="F42" s="61">
        <v>3</v>
      </c>
      <c r="G42" s="61">
        <v>0</v>
      </c>
      <c r="H42" s="61">
        <v>0</v>
      </c>
      <c r="I42" s="61">
        <v>4</v>
      </c>
      <c r="J42" s="61">
        <v>379</v>
      </c>
      <c r="K42" s="61">
        <v>7</v>
      </c>
      <c r="L42" s="61">
        <v>0</v>
      </c>
      <c r="M42" s="61">
        <v>0</v>
      </c>
      <c r="N42" s="61">
        <v>8</v>
      </c>
      <c r="O42" s="62">
        <f t="shared" si="5"/>
        <v>643</v>
      </c>
      <c r="P42" s="62">
        <f t="shared" si="1"/>
        <v>2492</v>
      </c>
      <c r="R42" s="43"/>
    </row>
    <row r="43" spans="2:25" s="16" customFormat="1" x14ac:dyDescent="0.35">
      <c r="B43" s="60">
        <v>0.718749999999999</v>
      </c>
      <c r="C43" s="61">
        <v>1</v>
      </c>
      <c r="D43" s="61">
        <v>232</v>
      </c>
      <c r="E43" s="61">
        <v>3</v>
      </c>
      <c r="F43" s="61">
        <v>1</v>
      </c>
      <c r="G43" s="61">
        <v>0</v>
      </c>
      <c r="H43" s="61">
        <v>2</v>
      </c>
      <c r="I43" s="61">
        <v>13</v>
      </c>
      <c r="J43" s="61">
        <v>355</v>
      </c>
      <c r="K43" s="61">
        <v>5</v>
      </c>
      <c r="L43" s="61">
        <v>2</v>
      </c>
      <c r="M43" s="61">
        <v>0</v>
      </c>
      <c r="N43" s="61">
        <v>5</v>
      </c>
      <c r="O43" s="62">
        <f t="shared" si="5"/>
        <v>619</v>
      </c>
      <c r="P43" s="62">
        <f t="shared" si="1"/>
        <v>2353</v>
      </c>
      <c r="R43" s="43"/>
    </row>
    <row r="44" spans="2:25" s="16" customFormat="1" x14ac:dyDescent="0.35">
      <c r="B44" s="60">
        <v>0.72916666666666496</v>
      </c>
      <c r="C44" s="61">
        <v>1</v>
      </c>
      <c r="D44" s="61">
        <v>213</v>
      </c>
      <c r="E44" s="61">
        <v>7</v>
      </c>
      <c r="F44" s="61">
        <v>0</v>
      </c>
      <c r="G44" s="61">
        <v>0</v>
      </c>
      <c r="H44" s="61">
        <v>1</v>
      </c>
      <c r="I44" s="61">
        <v>12</v>
      </c>
      <c r="J44" s="61">
        <v>353</v>
      </c>
      <c r="K44" s="61">
        <v>15</v>
      </c>
      <c r="L44" s="61">
        <v>0</v>
      </c>
      <c r="M44" s="61">
        <v>0</v>
      </c>
      <c r="N44" s="61">
        <v>10</v>
      </c>
      <c r="O44" s="62">
        <f t="shared" si="5"/>
        <v>612</v>
      </c>
      <c r="P44" s="62">
        <f t="shared" si="1"/>
        <v>2212</v>
      </c>
      <c r="R44" s="19"/>
    </row>
    <row r="45" spans="2:25" s="16" customFormat="1" x14ac:dyDescent="0.35">
      <c r="B45" s="60">
        <v>0.73958333333333204</v>
      </c>
      <c r="C45" s="61">
        <v>2</v>
      </c>
      <c r="D45" s="61">
        <v>209</v>
      </c>
      <c r="E45" s="61">
        <v>4</v>
      </c>
      <c r="F45" s="61">
        <v>3</v>
      </c>
      <c r="G45" s="61">
        <v>0</v>
      </c>
      <c r="H45" s="61">
        <v>5</v>
      </c>
      <c r="I45" s="61">
        <v>8</v>
      </c>
      <c r="J45" s="61">
        <v>363</v>
      </c>
      <c r="K45" s="61">
        <v>11</v>
      </c>
      <c r="L45" s="61">
        <v>2</v>
      </c>
      <c r="M45" s="61">
        <v>0</v>
      </c>
      <c r="N45" s="61">
        <v>11</v>
      </c>
      <c r="O45" s="62">
        <f t="shared" si="5"/>
        <v>618</v>
      </c>
      <c r="P45" s="62">
        <f t="shared" si="1"/>
        <v>2089</v>
      </c>
      <c r="R45" s="19"/>
    </row>
    <row r="46" spans="2:25" s="16" customFormat="1" x14ac:dyDescent="0.35">
      <c r="B46" s="18">
        <v>0.749999999999999</v>
      </c>
      <c r="C46" s="1">
        <v>2</v>
      </c>
      <c r="D46" s="1">
        <v>189</v>
      </c>
      <c r="E46" s="1">
        <v>2</v>
      </c>
      <c r="F46" s="1">
        <v>2</v>
      </c>
      <c r="G46" s="1">
        <v>0</v>
      </c>
      <c r="H46" s="1">
        <v>2</v>
      </c>
      <c r="I46" s="1">
        <v>12</v>
      </c>
      <c r="J46" s="1">
        <v>270</v>
      </c>
      <c r="K46" s="1">
        <v>13</v>
      </c>
      <c r="L46" s="1">
        <v>3</v>
      </c>
      <c r="M46" s="1">
        <v>0</v>
      </c>
      <c r="N46" s="1">
        <v>9</v>
      </c>
      <c r="O46" s="16">
        <f t="shared" si="5"/>
        <v>504</v>
      </c>
      <c r="P46" s="16">
        <f t="shared" si="1"/>
        <v>1919</v>
      </c>
      <c r="R46" s="19"/>
    </row>
    <row r="47" spans="2:25" s="16" customFormat="1" x14ac:dyDescent="0.35">
      <c r="B47" s="18">
        <v>0.76041666666666496</v>
      </c>
      <c r="C47" s="1">
        <v>3</v>
      </c>
      <c r="D47" s="1">
        <v>159</v>
      </c>
      <c r="E47" s="1">
        <v>3</v>
      </c>
      <c r="F47" s="1">
        <v>3</v>
      </c>
      <c r="G47" s="1">
        <v>0</v>
      </c>
      <c r="H47" s="1">
        <v>2</v>
      </c>
      <c r="I47" s="1">
        <v>6</v>
      </c>
      <c r="J47" s="1">
        <v>292</v>
      </c>
      <c r="K47" s="1">
        <v>7</v>
      </c>
      <c r="L47" s="1">
        <v>0</v>
      </c>
      <c r="M47" s="1">
        <v>0</v>
      </c>
      <c r="N47" s="1">
        <v>3</v>
      </c>
      <c r="O47" s="16">
        <f t="shared" si="5"/>
        <v>478</v>
      </c>
      <c r="R47" s="19"/>
    </row>
    <row r="48" spans="2:25" s="16" customFormat="1" x14ac:dyDescent="0.35">
      <c r="B48" s="18">
        <v>0.77083333333333204</v>
      </c>
      <c r="C48" s="1">
        <v>2</v>
      </c>
      <c r="D48" s="1">
        <v>212</v>
      </c>
      <c r="E48" s="1">
        <v>2</v>
      </c>
      <c r="F48" s="1">
        <v>0</v>
      </c>
      <c r="G48" s="1">
        <v>0</v>
      </c>
      <c r="H48" s="1">
        <v>3</v>
      </c>
      <c r="I48" s="1">
        <v>11</v>
      </c>
      <c r="J48" s="1">
        <v>246</v>
      </c>
      <c r="K48" s="1">
        <v>4</v>
      </c>
      <c r="L48" s="1">
        <v>2</v>
      </c>
      <c r="M48" s="1">
        <v>0</v>
      </c>
      <c r="N48" s="1">
        <v>7</v>
      </c>
      <c r="O48" s="16">
        <f t="shared" si="5"/>
        <v>489</v>
      </c>
      <c r="R48" s="19"/>
    </row>
    <row r="49" spans="1:28" s="16" customFormat="1" x14ac:dyDescent="0.35">
      <c r="B49" s="18">
        <v>0.781249999999999</v>
      </c>
      <c r="C49" s="1">
        <v>2</v>
      </c>
      <c r="D49" s="1">
        <v>181</v>
      </c>
      <c r="E49" s="1">
        <v>3</v>
      </c>
      <c r="F49" s="1">
        <v>1</v>
      </c>
      <c r="G49" s="1">
        <v>0</v>
      </c>
      <c r="H49" s="1">
        <v>3</v>
      </c>
      <c r="I49" s="1">
        <v>3</v>
      </c>
      <c r="J49" s="1">
        <v>237</v>
      </c>
      <c r="K49" s="1">
        <v>10</v>
      </c>
      <c r="L49" s="1">
        <v>3</v>
      </c>
      <c r="M49" s="1">
        <v>0</v>
      </c>
      <c r="N49" s="1">
        <v>5</v>
      </c>
      <c r="O49" s="16">
        <f t="shared" si="5"/>
        <v>448</v>
      </c>
      <c r="R49" s="19"/>
    </row>
    <row r="50" spans="1:28" x14ac:dyDescent="0.35">
      <c r="B50" s="18"/>
      <c r="C50" s="16">
        <f>SUM(C2:C49)</f>
        <v>50</v>
      </c>
      <c r="D50" s="16">
        <f t="shared" ref="D50:N50" si="6">SUM(D2:D49)</f>
        <v>10355</v>
      </c>
      <c r="E50" s="16">
        <f t="shared" si="6"/>
        <v>100</v>
      </c>
      <c r="F50" s="16">
        <f t="shared" si="6"/>
        <v>133</v>
      </c>
      <c r="G50" s="16">
        <f t="shared" si="6"/>
        <v>3</v>
      </c>
      <c r="H50" s="16">
        <f>SUM(H2:H49)</f>
        <v>73</v>
      </c>
      <c r="I50" s="16">
        <f t="shared" si="6"/>
        <v>217</v>
      </c>
      <c r="J50" s="16">
        <f t="shared" si="6"/>
        <v>10887</v>
      </c>
      <c r="K50" s="16">
        <f t="shared" si="6"/>
        <v>267</v>
      </c>
      <c r="L50" s="16">
        <f t="shared" si="6"/>
        <v>53</v>
      </c>
      <c r="M50" s="16">
        <f t="shared" si="6"/>
        <v>3</v>
      </c>
      <c r="N50" s="16">
        <f t="shared" si="6"/>
        <v>283</v>
      </c>
      <c r="O50" s="16"/>
      <c r="R50" s="19"/>
    </row>
    <row r="51" spans="1:28" s="20" customFormat="1" x14ac:dyDescent="0.35">
      <c r="A51" s="20" t="s">
        <v>27</v>
      </c>
      <c r="B51" s="19"/>
      <c r="C51" s="48"/>
      <c r="D51" s="19">
        <f>(18+30)/SUM(C3:E6)</f>
        <v>3.5901271503365743E-2</v>
      </c>
      <c r="E51" s="48"/>
      <c r="F51" s="48"/>
      <c r="G51" s="19">
        <f>1/SUM(F3:H6)</f>
        <v>6.6666666666666666E-2</v>
      </c>
      <c r="H51" s="48"/>
      <c r="I51" s="48"/>
      <c r="J51" s="19">
        <f>(14+33)/SUM(I3:K6)</f>
        <v>8.5923217550274225E-2</v>
      </c>
      <c r="K51" s="48"/>
      <c r="L51" s="48"/>
      <c r="M51" s="19">
        <f>2/SUM(L3:N6)</f>
        <v>0.05</v>
      </c>
      <c r="N51" s="48"/>
      <c r="O51" s="19"/>
      <c r="Q51" s="43" t="s">
        <v>30</v>
      </c>
      <c r="R51" s="19"/>
      <c r="S51" s="19"/>
      <c r="T51" s="19"/>
    </row>
    <row r="52" spans="1:28" x14ac:dyDescent="0.35">
      <c r="A52" s="20" t="s">
        <v>28</v>
      </c>
      <c r="B52" s="18"/>
      <c r="C52" s="48"/>
      <c r="D52" s="19">
        <f>(3+14)/SUM(C42:E45)</f>
        <v>1.8599562363238512E-2</v>
      </c>
      <c r="E52" s="48"/>
      <c r="F52" s="48"/>
      <c r="G52" s="19">
        <f>0/SUM(F42:H45)</f>
        <v>0</v>
      </c>
      <c r="H52" s="48"/>
      <c r="I52" s="48"/>
      <c r="J52" s="19">
        <f>(4+14)/SUM(I42:K45)</f>
        <v>1.180327868852459E-2</v>
      </c>
      <c r="K52" s="48"/>
      <c r="L52" s="48"/>
      <c r="M52" s="19">
        <f>0/SUM(L42:N45)</f>
        <v>0</v>
      </c>
      <c r="N52" s="48"/>
      <c r="O52" s="16"/>
      <c r="R52" s="19"/>
    </row>
    <row r="53" spans="1:28" x14ac:dyDescent="0.35">
      <c r="B53" s="18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R53" s="19"/>
    </row>
    <row r="54" spans="1:28" s="16" customFormat="1" x14ac:dyDescent="0.35">
      <c r="A54" s="15"/>
      <c r="C54" s="2" t="s">
        <v>8</v>
      </c>
      <c r="D54" s="2" t="s">
        <v>9</v>
      </c>
      <c r="E54" s="2" t="s">
        <v>10</v>
      </c>
      <c r="F54" s="10" t="s">
        <v>14</v>
      </c>
      <c r="G54" s="10" t="s">
        <v>15</v>
      </c>
      <c r="H54" s="10" t="s">
        <v>16</v>
      </c>
      <c r="I54" s="2" t="s">
        <v>5</v>
      </c>
      <c r="J54" s="2" t="s">
        <v>6</v>
      </c>
      <c r="K54" s="2" t="s">
        <v>7</v>
      </c>
      <c r="L54" s="10" t="s">
        <v>11</v>
      </c>
      <c r="M54" s="10" t="s">
        <v>12</v>
      </c>
      <c r="N54" s="10" t="s">
        <v>13</v>
      </c>
      <c r="O54" s="21"/>
      <c r="R54" s="19"/>
    </row>
    <row r="55" spans="1:28" s="16" customFormat="1" x14ac:dyDescent="0.35">
      <c r="A55" s="15"/>
      <c r="B55" s="18">
        <v>0.29166666666666669</v>
      </c>
      <c r="C55" s="1">
        <v>0</v>
      </c>
      <c r="D55" s="1">
        <v>280</v>
      </c>
      <c r="E55" s="1">
        <v>13</v>
      </c>
      <c r="F55" s="1">
        <v>38</v>
      </c>
      <c r="G55" s="1">
        <v>0</v>
      </c>
      <c r="H55" s="1">
        <v>36</v>
      </c>
      <c r="I55" s="1">
        <v>19</v>
      </c>
      <c r="J55" s="1">
        <v>48</v>
      </c>
      <c r="K55" s="1">
        <v>0</v>
      </c>
      <c r="L55" s="1">
        <v>0</v>
      </c>
      <c r="M55" s="1">
        <v>0</v>
      </c>
      <c r="N55" s="1">
        <v>0</v>
      </c>
      <c r="O55" s="16">
        <f>SUM(C55:N55)</f>
        <v>434</v>
      </c>
      <c r="P55" s="16">
        <f>O55+O56+O57+O58</f>
        <v>2144</v>
      </c>
      <c r="Q55" s="21"/>
      <c r="U55" s="15"/>
      <c r="V55" s="15"/>
      <c r="W55" s="15"/>
      <c r="X55" s="15"/>
      <c r="Y55" s="15"/>
      <c r="Z55" s="15"/>
      <c r="AA55" s="15"/>
      <c r="AB55" s="15"/>
    </row>
    <row r="56" spans="1:28" s="16" customFormat="1" x14ac:dyDescent="0.35">
      <c r="A56" s="15"/>
      <c r="B56" s="63">
        <v>0.30208333333333331</v>
      </c>
      <c r="C56" s="64">
        <v>0</v>
      </c>
      <c r="D56" s="64">
        <v>338</v>
      </c>
      <c r="E56" s="64">
        <v>22</v>
      </c>
      <c r="F56" s="64">
        <v>62</v>
      </c>
      <c r="G56" s="64">
        <v>0</v>
      </c>
      <c r="H56" s="64">
        <v>55</v>
      </c>
      <c r="I56" s="64">
        <v>30</v>
      </c>
      <c r="J56" s="64">
        <v>68</v>
      </c>
      <c r="K56" s="64">
        <v>0</v>
      </c>
      <c r="L56" s="64">
        <v>0</v>
      </c>
      <c r="M56" s="64">
        <v>0</v>
      </c>
      <c r="N56" s="64">
        <v>0</v>
      </c>
      <c r="O56" s="65">
        <f>SUM(C56:N56)</f>
        <v>575</v>
      </c>
      <c r="P56" s="65">
        <f t="shared" ref="P56:P99" si="7">O56+O57+O58+O59</f>
        <v>2198</v>
      </c>
      <c r="Q56" s="21"/>
      <c r="R56" s="16">
        <f>MAX(P55:P67)</f>
        <v>2198</v>
      </c>
      <c r="U56" s="46" t="s">
        <v>38</v>
      </c>
      <c r="V56" s="46"/>
      <c r="W56" s="46"/>
      <c r="X56" s="46"/>
      <c r="Y56" s="46"/>
      <c r="Z56" s="15"/>
      <c r="AA56" s="15"/>
      <c r="AB56" s="15"/>
    </row>
    <row r="57" spans="1:28" s="16" customFormat="1" x14ac:dyDescent="0.35">
      <c r="A57" s="15"/>
      <c r="B57" s="63">
        <v>0.3125</v>
      </c>
      <c r="C57" s="64">
        <v>0</v>
      </c>
      <c r="D57" s="64">
        <v>325</v>
      </c>
      <c r="E57" s="64">
        <v>28</v>
      </c>
      <c r="F57" s="64">
        <v>59</v>
      </c>
      <c r="G57" s="64">
        <v>0</v>
      </c>
      <c r="H57" s="64">
        <v>54</v>
      </c>
      <c r="I57" s="64">
        <v>30</v>
      </c>
      <c r="J57" s="64">
        <v>74</v>
      </c>
      <c r="K57" s="64">
        <v>0</v>
      </c>
      <c r="L57" s="64">
        <v>0</v>
      </c>
      <c r="M57" s="64">
        <v>0</v>
      </c>
      <c r="N57" s="64">
        <v>0</v>
      </c>
      <c r="O57" s="65">
        <f>SUM(C57:N57)</f>
        <v>570</v>
      </c>
      <c r="P57" s="65">
        <f t="shared" si="7"/>
        <v>2186</v>
      </c>
      <c r="Q57" s="21"/>
      <c r="U57" s="15"/>
      <c r="V57" s="15"/>
      <c r="W57" s="15"/>
      <c r="X57" s="15"/>
      <c r="Y57" s="15"/>
      <c r="Z57" s="15"/>
      <c r="AA57" s="15"/>
      <c r="AB57" s="15"/>
    </row>
    <row r="58" spans="1:28" x14ac:dyDescent="0.35">
      <c r="B58" s="63">
        <v>0.32291666666666702</v>
      </c>
      <c r="C58" s="64">
        <v>0</v>
      </c>
      <c r="D58" s="64">
        <v>309</v>
      </c>
      <c r="E58" s="64">
        <v>26</v>
      </c>
      <c r="F58" s="64">
        <v>49</v>
      </c>
      <c r="G58" s="64">
        <v>0</v>
      </c>
      <c r="H58" s="64">
        <v>53</v>
      </c>
      <c r="I58" s="64">
        <v>26</v>
      </c>
      <c r="J58" s="64">
        <v>102</v>
      </c>
      <c r="K58" s="64">
        <v>0</v>
      </c>
      <c r="L58" s="64">
        <v>0</v>
      </c>
      <c r="M58" s="64">
        <v>0</v>
      </c>
      <c r="N58" s="64">
        <v>0</v>
      </c>
      <c r="O58" s="65">
        <f>SUM(C58:N58)</f>
        <v>565</v>
      </c>
      <c r="P58" s="65">
        <f t="shared" si="7"/>
        <v>2140</v>
      </c>
      <c r="Q58" s="21"/>
    </row>
    <row r="59" spans="1:28" x14ac:dyDescent="0.35">
      <c r="B59" s="63">
        <v>0.33333333333333298</v>
      </c>
      <c r="C59" s="64">
        <v>0</v>
      </c>
      <c r="D59" s="64">
        <v>268</v>
      </c>
      <c r="E59" s="64">
        <v>17</v>
      </c>
      <c r="F59" s="64">
        <v>50</v>
      </c>
      <c r="G59" s="64">
        <v>0</v>
      </c>
      <c r="H59" s="64">
        <v>46</v>
      </c>
      <c r="I59" s="64">
        <v>26</v>
      </c>
      <c r="J59" s="64">
        <v>80</v>
      </c>
      <c r="K59" s="64">
        <v>0</v>
      </c>
      <c r="L59" s="64">
        <v>0</v>
      </c>
      <c r="M59" s="64">
        <v>0</v>
      </c>
      <c r="N59" s="64">
        <v>1</v>
      </c>
      <c r="O59" s="66">
        <f t="shared" ref="O59:O102" si="8">SUM(C59:N59)</f>
        <v>488</v>
      </c>
      <c r="P59" s="65">
        <f t="shared" si="7"/>
        <v>2100</v>
      </c>
      <c r="Q59" s="21"/>
    </row>
    <row r="60" spans="1:28" x14ac:dyDescent="0.35">
      <c r="B60" s="18">
        <v>0.34375</v>
      </c>
      <c r="C60" s="1">
        <v>0</v>
      </c>
      <c r="D60" s="1">
        <v>296</v>
      </c>
      <c r="E60" s="1">
        <v>15</v>
      </c>
      <c r="F60" s="1">
        <v>47</v>
      </c>
      <c r="G60" s="1">
        <v>0</v>
      </c>
      <c r="H60" s="1">
        <v>64</v>
      </c>
      <c r="I60" s="1">
        <v>44</v>
      </c>
      <c r="J60" s="1">
        <v>97</v>
      </c>
      <c r="K60" s="1">
        <v>0</v>
      </c>
      <c r="L60" s="1">
        <v>0</v>
      </c>
      <c r="M60" s="1">
        <v>0</v>
      </c>
      <c r="N60" s="1">
        <v>0</v>
      </c>
      <c r="O60" s="31">
        <f t="shared" si="8"/>
        <v>563</v>
      </c>
      <c r="P60" s="16">
        <f t="shared" si="7"/>
        <v>2023</v>
      </c>
      <c r="Q60" s="21"/>
    </row>
    <row r="61" spans="1:28" x14ac:dyDescent="0.35">
      <c r="B61" s="18">
        <v>0.35416666666666602</v>
      </c>
      <c r="C61" s="1">
        <v>0</v>
      </c>
      <c r="D61" s="1">
        <v>282</v>
      </c>
      <c r="E61" s="1">
        <v>28</v>
      </c>
      <c r="F61" s="1">
        <v>40</v>
      </c>
      <c r="G61" s="1">
        <v>0</v>
      </c>
      <c r="H61" s="1">
        <v>48</v>
      </c>
      <c r="I61" s="1">
        <v>44</v>
      </c>
      <c r="J61" s="1">
        <v>82</v>
      </c>
      <c r="K61" s="1">
        <v>0</v>
      </c>
      <c r="L61" s="1">
        <v>0</v>
      </c>
      <c r="M61" s="1">
        <v>0</v>
      </c>
      <c r="N61" s="1">
        <v>0</v>
      </c>
      <c r="O61" s="31">
        <f t="shared" si="8"/>
        <v>524</v>
      </c>
      <c r="P61" s="16">
        <f t="shared" si="7"/>
        <v>1895</v>
      </c>
      <c r="Q61" s="21"/>
    </row>
    <row r="62" spans="1:28" x14ac:dyDescent="0.35">
      <c r="B62" s="18">
        <v>0.36458333333333298</v>
      </c>
      <c r="C62" s="1">
        <v>0</v>
      </c>
      <c r="D62" s="1">
        <v>265</v>
      </c>
      <c r="E62" s="1">
        <v>19</v>
      </c>
      <c r="F62" s="1">
        <v>50</v>
      </c>
      <c r="G62" s="1">
        <v>1</v>
      </c>
      <c r="H62" s="1">
        <v>52</v>
      </c>
      <c r="I62" s="1">
        <v>32</v>
      </c>
      <c r="J62" s="1">
        <v>106</v>
      </c>
      <c r="K62" s="1">
        <v>0</v>
      </c>
      <c r="L62" s="1">
        <v>0</v>
      </c>
      <c r="M62" s="1">
        <v>0</v>
      </c>
      <c r="N62" s="1">
        <v>0</v>
      </c>
      <c r="O62" s="31">
        <f t="shared" si="8"/>
        <v>525</v>
      </c>
      <c r="P62" s="16">
        <f t="shared" si="7"/>
        <v>1821</v>
      </c>
      <c r="Q62" s="21"/>
    </row>
    <row r="63" spans="1:28" x14ac:dyDescent="0.35">
      <c r="B63" s="18">
        <v>0.375</v>
      </c>
      <c r="C63" s="1">
        <v>0</v>
      </c>
      <c r="D63" s="1">
        <v>171</v>
      </c>
      <c r="E63" s="1">
        <v>19</v>
      </c>
      <c r="F63" s="1">
        <v>38</v>
      </c>
      <c r="G63" s="1">
        <v>0</v>
      </c>
      <c r="H63" s="1">
        <v>65</v>
      </c>
      <c r="I63" s="1">
        <v>32</v>
      </c>
      <c r="J63" s="1">
        <v>86</v>
      </c>
      <c r="K63" s="1">
        <v>0</v>
      </c>
      <c r="L63" s="1">
        <v>0</v>
      </c>
      <c r="M63" s="1">
        <v>0</v>
      </c>
      <c r="N63" s="1">
        <v>0</v>
      </c>
      <c r="O63" s="16">
        <f t="shared" si="8"/>
        <v>411</v>
      </c>
      <c r="P63" s="16">
        <f t="shared" si="7"/>
        <v>1744</v>
      </c>
      <c r="Q63" s="21"/>
      <c r="R63" s="19"/>
      <c r="S63" s="21"/>
    </row>
    <row r="64" spans="1:28" x14ac:dyDescent="0.35">
      <c r="B64" s="18">
        <v>0.38541666666666602</v>
      </c>
      <c r="C64" s="1">
        <v>0</v>
      </c>
      <c r="D64" s="1">
        <v>196</v>
      </c>
      <c r="E64" s="1">
        <v>13</v>
      </c>
      <c r="F64" s="1">
        <v>37</v>
      </c>
      <c r="G64" s="1">
        <v>2</v>
      </c>
      <c r="H64" s="1">
        <v>46</v>
      </c>
      <c r="I64" s="1">
        <v>30</v>
      </c>
      <c r="J64" s="1">
        <v>111</v>
      </c>
      <c r="K64" s="1">
        <v>0</v>
      </c>
      <c r="L64" s="1">
        <v>0</v>
      </c>
      <c r="M64" s="1">
        <v>0</v>
      </c>
      <c r="N64" s="1">
        <v>0</v>
      </c>
      <c r="O64" s="16">
        <f t="shared" si="8"/>
        <v>435</v>
      </c>
      <c r="P64" s="16">
        <f t="shared" si="7"/>
        <v>1765</v>
      </c>
      <c r="Q64" s="21"/>
    </row>
    <row r="65" spans="1:28" x14ac:dyDescent="0.35">
      <c r="A65" s="71" t="s">
        <v>43</v>
      </c>
      <c r="B65" s="18">
        <v>0.39583333333333298</v>
      </c>
      <c r="C65" s="1">
        <v>0</v>
      </c>
      <c r="D65" s="1">
        <v>202</v>
      </c>
      <c r="E65" s="1">
        <v>18</v>
      </c>
      <c r="F65" s="1">
        <v>34</v>
      </c>
      <c r="G65" s="1">
        <v>0</v>
      </c>
      <c r="H65" s="1">
        <v>81</v>
      </c>
      <c r="I65" s="1">
        <v>40</v>
      </c>
      <c r="J65" s="1">
        <v>75</v>
      </c>
      <c r="K65" s="1">
        <v>0</v>
      </c>
      <c r="L65" s="1">
        <v>0</v>
      </c>
      <c r="M65" s="1">
        <v>0</v>
      </c>
      <c r="N65" s="1">
        <v>0</v>
      </c>
      <c r="O65" s="16">
        <f t="shared" si="8"/>
        <v>450</v>
      </c>
      <c r="P65" s="16">
        <f t="shared" si="7"/>
        <v>1741</v>
      </c>
      <c r="Q65" s="21"/>
      <c r="R65" s="19"/>
      <c r="T65" s="22"/>
    </row>
    <row r="66" spans="1:28" x14ac:dyDescent="0.35">
      <c r="A66" s="71"/>
      <c r="B66" s="18">
        <v>0.40625</v>
      </c>
      <c r="C66" s="1">
        <v>0</v>
      </c>
      <c r="D66" s="1">
        <v>216</v>
      </c>
      <c r="E66" s="1">
        <v>19</v>
      </c>
      <c r="F66" s="1">
        <v>31</v>
      </c>
      <c r="G66" s="1">
        <v>1</v>
      </c>
      <c r="H66" s="1">
        <v>68</v>
      </c>
      <c r="I66" s="1">
        <v>31</v>
      </c>
      <c r="J66" s="1">
        <v>82</v>
      </c>
      <c r="K66" s="1">
        <v>0</v>
      </c>
      <c r="L66" s="1">
        <v>0</v>
      </c>
      <c r="M66" s="1">
        <v>0</v>
      </c>
      <c r="N66" s="1">
        <v>0</v>
      </c>
      <c r="O66" s="16">
        <f t="shared" si="8"/>
        <v>448</v>
      </c>
      <c r="P66" s="16">
        <f t="shared" si="7"/>
        <v>1677</v>
      </c>
      <c r="R66" s="19"/>
      <c r="T66" s="22"/>
    </row>
    <row r="67" spans="1:28" x14ac:dyDescent="0.35">
      <c r="B67" s="18">
        <v>0.41666666666666702</v>
      </c>
      <c r="C67" s="1">
        <v>0</v>
      </c>
      <c r="D67" s="1">
        <v>181</v>
      </c>
      <c r="E67" s="1">
        <v>16</v>
      </c>
      <c r="F67" s="1">
        <v>37</v>
      </c>
      <c r="G67" s="1">
        <v>0</v>
      </c>
      <c r="H67" s="1">
        <v>56</v>
      </c>
      <c r="I67" s="1">
        <v>42</v>
      </c>
      <c r="J67" s="1">
        <v>100</v>
      </c>
      <c r="K67" s="1">
        <v>0</v>
      </c>
      <c r="L67" s="1">
        <v>0</v>
      </c>
      <c r="M67" s="1">
        <v>0</v>
      </c>
      <c r="N67" s="1">
        <v>0</v>
      </c>
      <c r="O67" s="16">
        <f t="shared" si="8"/>
        <v>432</v>
      </c>
      <c r="P67" s="16">
        <f t="shared" si="7"/>
        <v>1649</v>
      </c>
      <c r="R67" s="19"/>
      <c r="S67" s="21"/>
    </row>
    <row r="68" spans="1:28" x14ac:dyDescent="0.35">
      <c r="B68" s="18">
        <v>0.42708333333333298</v>
      </c>
      <c r="C68" s="1">
        <v>0</v>
      </c>
      <c r="D68" s="1">
        <v>178</v>
      </c>
      <c r="E68" s="1">
        <v>12</v>
      </c>
      <c r="F68" s="1">
        <v>28</v>
      </c>
      <c r="G68" s="1">
        <v>0</v>
      </c>
      <c r="H68" s="1">
        <v>57</v>
      </c>
      <c r="I68" s="1">
        <v>33</v>
      </c>
      <c r="J68" s="1">
        <v>103</v>
      </c>
      <c r="K68" s="1">
        <v>0</v>
      </c>
      <c r="L68" s="1">
        <v>0</v>
      </c>
      <c r="M68" s="1">
        <v>0</v>
      </c>
      <c r="N68" s="1">
        <v>0</v>
      </c>
      <c r="O68" s="16">
        <f t="shared" si="8"/>
        <v>411</v>
      </c>
      <c r="P68" s="16">
        <f t="shared" si="7"/>
        <v>1660</v>
      </c>
      <c r="Q68" s="21"/>
    </row>
    <row r="69" spans="1:28" x14ac:dyDescent="0.35">
      <c r="A69" s="71"/>
      <c r="B69" s="18">
        <v>0.4375</v>
      </c>
      <c r="C69" s="1">
        <v>0</v>
      </c>
      <c r="D69" s="1">
        <v>159</v>
      </c>
      <c r="E69" s="1">
        <v>18</v>
      </c>
      <c r="F69" s="1">
        <v>39</v>
      </c>
      <c r="G69" s="1">
        <v>0</v>
      </c>
      <c r="H69" s="1">
        <v>58</v>
      </c>
      <c r="I69" s="1">
        <v>30</v>
      </c>
      <c r="J69" s="1">
        <v>82</v>
      </c>
      <c r="K69" s="1">
        <v>0</v>
      </c>
      <c r="L69" s="1">
        <v>0</v>
      </c>
      <c r="M69" s="1">
        <v>0</v>
      </c>
      <c r="N69" s="1">
        <v>0</v>
      </c>
      <c r="O69" s="16">
        <f t="shared" si="8"/>
        <v>386</v>
      </c>
      <c r="P69" s="16">
        <f t="shared" si="7"/>
        <v>1696</v>
      </c>
      <c r="Q69" s="21"/>
      <c r="R69" s="19"/>
      <c r="T69" s="22"/>
    </row>
    <row r="70" spans="1:28" x14ac:dyDescent="0.35">
      <c r="A70" s="71"/>
      <c r="B70" s="18">
        <v>0.44791666666666602</v>
      </c>
      <c r="C70" s="1">
        <v>0</v>
      </c>
      <c r="D70" s="1">
        <v>182</v>
      </c>
      <c r="E70" s="1">
        <v>10</v>
      </c>
      <c r="F70" s="1">
        <v>38</v>
      </c>
      <c r="G70" s="1">
        <v>0</v>
      </c>
      <c r="H70" s="1">
        <v>57</v>
      </c>
      <c r="I70" s="1">
        <v>32</v>
      </c>
      <c r="J70" s="1">
        <v>101</v>
      </c>
      <c r="K70" s="1">
        <v>0</v>
      </c>
      <c r="L70" s="1">
        <v>0</v>
      </c>
      <c r="M70" s="1">
        <v>0</v>
      </c>
      <c r="N70" s="1">
        <v>0</v>
      </c>
      <c r="O70" s="16">
        <f t="shared" si="8"/>
        <v>420</v>
      </c>
      <c r="P70" s="16">
        <f t="shared" si="7"/>
        <v>1763</v>
      </c>
      <c r="R70" s="19"/>
      <c r="T70" s="22"/>
    </row>
    <row r="71" spans="1:28" x14ac:dyDescent="0.35">
      <c r="A71" s="16"/>
      <c r="B71" s="18">
        <v>0.45833333333333298</v>
      </c>
      <c r="C71" s="1">
        <v>0</v>
      </c>
      <c r="D71" s="1">
        <v>178</v>
      </c>
      <c r="E71" s="1">
        <v>16</v>
      </c>
      <c r="F71" s="1">
        <v>36</v>
      </c>
      <c r="G71" s="1">
        <v>1</v>
      </c>
      <c r="H71" s="1">
        <v>87</v>
      </c>
      <c r="I71" s="1">
        <v>28</v>
      </c>
      <c r="J71" s="1">
        <v>97</v>
      </c>
      <c r="K71" s="1">
        <v>0</v>
      </c>
      <c r="L71" s="1">
        <v>0</v>
      </c>
      <c r="M71" s="1">
        <v>0</v>
      </c>
      <c r="N71" s="1">
        <v>0</v>
      </c>
      <c r="O71" s="16">
        <f t="shared" si="8"/>
        <v>443</v>
      </c>
      <c r="P71" s="16">
        <f t="shared" si="7"/>
        <v>1851</v>
      </c>
      <c r="R71" s="19"/>
      <c r="U71" s="16"/>
      <c r="V71" s="16"/>
      <c r="W71" s="16"/>
      <c r="X71" s="16"/>
      <c r="Y71" s="16"/>
      <c r="Z71" s="16"/>
      <c r="AA71" s="16"/>
      <c r="AB71" s="16"/>
    </row>
    <row r="72" spans="1:28" x14ac:dyDescent="0.35">
      <c r="A72" s="16"/>
      <c r="B72" s="18">
        <v>0.46875</v>
      </c>
      <c r="C72" s="1">
        <v>0</v>
      </c>
      <c r="D72" s="1">
        <v>181</v>
      </c>
      <c r="E72" s="1">
        <v>15</v>
      </c>
      <c r="F72" s="1">
        <v>31</v>
      </c>
      <c r="G72" s="1">
        <v>0</v>
      </c>
      <c r="H72" s="1">
        <v>55</v>
      </c>
      <c r="I72" s="1">
        <v>50</v>
      </c>
      <c r="J72" s="1">
        <v>115</v>
      </c>
      <c r="K72" s="1">
        <v>0</v>
      </c>
      <c r="L72" s="1">
        <v>0</v>
      </c>
      <c r="M72" s="1">
        <v>0</v>
      </c>
      <c r="N72" s="1">
        <v>0</v>
      </c>
      <c r="O72" s="16">
        <f t="shared" si="8"/>
        <v>447</v>
      </c>
      <c r="P72" s="16">
        <f t="shared" si="7"/>
        <v>1884</v>
      </c>
      <c r="R72" s="19"/>
      <c r="U72" s="16"/>
      <c r="V72" s="16"/>
      <c r="W72" s="16"/>
      <c r="X72" s="16"/>
      <c r="Y72" s="16"/>
      <c r="Z72" s="16"/>
      <c r="AA72" s="16"/>
      <c r="AB72" s="16"/>
    </row>
    <row r="73" spans="1:28" x14ac:dyDescent="0.35">
      <c r="A73" s="16"/>
      <c r="B73" s="18">
        <v>0.47916666666666602</v>
      </c>
      <c r="C73" s="1">
        <v>0</v>
      </c>
      <c r="D73" s="1">
        <v>184</v>
      </c>
      <c r="E73" s="1">
        <v>15</v>
      </c>
      <c r="F73" s="1">
        <v>41</v>
      </c>
      <c r="G73" s="1">
        <v>0</v>
      </c>
      <c r="H73" s="1">
        <v>67</v>
      </c>
      <c r="I73" s="1">
        <v>37</v>
      </c>
      <c r="J73" s="1">
        <v>108</v>
      </c>
      <c r="K73" s="1">
        <v>0</v>
      </c>
      <c r="L73" s="1">
        <v>0</v>
      </c>
      <c r="M73" s="1">
        <v>0</v>
      </c>
      <c r="N73" s="1">
        <v>1</v>
      </c>
      <c r="O73" s="16">
        <f t="shared" si="8"/>
        <v>453</v>
      </c>
      <c r="P73" s="16">
        <f t="shared" si="7"/>
        <v>1951</v>
      </c>
      <c r="R73" s="19"/>
      <c r="U73" s="16"/>
      <c r="V73" s="16"/>
      <c r="W73" s="16"/>
      <c r="X73" s="16"/>
      <c r="Y73" s="16"/>
      <c r="Z73" s="16"/>
      <c r="AA73" s="16"/>
      <c r="AB73" s="16"/>
    </row>
    <row r="74" spans="1:28" x14ac:dyDescent="0.35">
      <c r="A74" s="16"/>
      <c r="B74" s="18">
        <v>0.48958333333333298</v>
      </c>
      <c r="C74" s="1">
        <v>0</v>
      </c>
      <c r="D74" s="1">
        <v>221</v>
      </c>
      <c r="E74" s="1">
        <v>20</v>
      </c>
      <c r="F74" s="1">
        <v>29</v>
      </c>
      <c r="G74" s="1">
        <v>0</v>
      </c>
      <c r="H74" s="1">
        <v>81</v>
      </c>
      <c r="I74" s="1">
        <v>35</v>
      </c>
      <c r="J74" s="1">
        <v>122</v>
      </c>
      <c r="K74" s="1">
        <v>0</v>
      </c>
      <c r="L74" s="1">
        <v>0</v>
      </c>
      <c r="M74" s="1">
        <v>0</v>
      </c>
      <c r="N74" s="1">
        <v>0</v>
      </c>
      <c r="O74" s="16">
        <f t="shared" si="8"/>
        <v>508</v>
      </c>
      <c r="P74" s="16">
        <f t="shared" si="7"/>
        <v>1996</v>
      </c>
      <c r="R74" s="19"/>
      <c r="U74" s="16"/>
      <c r="V74" s="16"/>
      <c r="W74" s="16"/>
      <c r="X74" s="16"/>
      <c r="Y74" s="16"/>
      <c r="Z74" s="16"/>
      <c r="AA74" s="16"/>
      <c r="AB74" s="16"/>
    </row>
    <row r="75" spans="1:28" x14ac:dyDescent="0.35">
      <c r="A75" s="16"/>
      <c r="B75" s="18">
        <v>0.5</v>
      </c>
      <c r="C75" s="1">
        <v>0</v>
      </c>
      <c r="D75" s="1">
        <v>162</v>
      </c>
      <c r="E75" s="1">
        <v>12</v>
      </c>
      <c r="F75" s="1">
        <v>54</v>
      </c>
      <c r="G75" s="1">
        <v>1</v>
      </c>
      <c r="H75" s="1">
        <v>99</v>
      </c>
      <c r="I75" s="1">
        <v>30</v>
      </c>
      <c r="J75" s="1">
        <v>118</v>
      </c>
      <c r="K75" s="1">
        <v>0</v>
      </c>
      <c r="L75" s="1">
        <v>0</v>
      </c>
      <c r="M75" s="1">
        <v>0</v>
      </c>
      <c r="N75" s="1">
        <v>0</v>
      </c>
      <c r="O75" s="16">
        <f t="shared" si="8"/>
        <v>476</v>
      </c>
      <c r="P75" s="16">
        <f t="shared" si="7"/>
        <v>2039</v>
      </c>
      <c r="R75" s="19"/>
      <c r="U75" s="16"/>
      <c r="V75" s="16"/>
      <c r="W75" s="16"/>
      <c r="X75" s="16"/>
      <c r="Y75" s="16"/>
      <c r="Z75" s="16"/>
      <c r="AA75" s="16"/>
      <c r="AB75" s="16"/>
    </row>
    <row r="76" spans="1:28" x14ac:dyDescent="0.35">
      <c r="A76" s="16"/>
      <c r="B76" s="18">
        <v>0.51041666666666596</v>
      </c>
      <c r="C76" s="1">
        <v>0</v>
      </c>
      <c r="D76" s="1">
        <v>178</v>
      </c>
      <c r="E76" s="1">
        <v>16</v>
      </c>
      <c r="F76" s="1">
        <v>50</v>
      </c>
      <c r="G76" s="1">
        <v>0</v>
      </c>
      <c r="H76" s="1">
        <v>92</v>
      </c>
      <c r="I76" s="1">
        <v>33</v>
      </c>
      <c r="J76" s="1">
        <v>145</v>
      </c>
      <c r="K76" s="1">
        <v>0</v>
      </c>
      <c r="L76" s="1">
        <v>0</v>
      </c>
      <c r="M76" s="1">
        <v>0</v>
      </c>
      <c r="N76" s="1">
        <v>0</v>
      </c>
      <c r="O76" s="16">
        <f t="shared" si="8"/>
        <v>514</v>
      </c>
      <c r="P76" s="16">
        <f t="shared" si="7"/>
        <v>2040</v>
      </c>
      <c r="R76" s="19"/>
      <c r="U76" s="16"/>
      <c r="V76" s="16"/>
      <c r="W76" s="16"/>
      <c r="X76" s="16"/>
      <c r="Y76" s="16"/>
      <c r="Z76" s="16"/>
      <c r="AA76" s="16"/>
      <c r="AB76" s="16"/>
    </row>
    <row r="77" spans="1:28" x14ac:dyDescent="0.35">
      <c r="A77" s="16"/>
      <c r="B77" s="18">
        <v>0.52083333333333304</v>
      </c>
      <c r="C77" s="1">
        <v>0</v>
      </c>
      <c r="D77" s="1">
        <v>191</v>
      </c>
      <c r="E77" s="1">
        <v>14</v>
      </c>
      <c r="F77" s="1">
        <v>45</v>
      </c>
      <c r="G77" s="1">
        <v>0</v>
      </c>
      <c r="H77" s="1">
        <v>84</v>
      </c>
      <c r="I77" s="1">
        <v>49</v>
      </c>
      <c r="J77" s="1">
        <v>115</v>
      </c>
      <c r="K77" s="1">
        <v>0</v>
      </c>
      <c r="L77" s="1">
        <v>0</v>
      </c>
      <c r="M77" s="1">
        <v>0</v>
      </c>
      <c r="N77" s="1">
        <v>0</v>
      </c>
      <c r="O77" s="16">
        <f t="shared" si="8"/>
        <v>498</v>
      </c>
      <c r="P77" s="16">
        <f t="shared" si="7"/>
        <v>2011</v>
      </c>
      <c r="R77" s="19"/>
      <c r="U77" s="16"/>
      <c r="V77" s="16"/>
      <c r="W77" s="16"/>
      <c r="X77" s="16"/>
      <c r="Y77" s="16"/>
      <c r="Z77" s="16"/>
      <c r="AA77" s="16"/>
      <c r="AB77" s="16"/>
    </row>
    <row r="78" spans="1:28" x14ac:dyDescent="0.35">
      <c r="A78" s="16"/>
      <c r="B78" s="18">
        <v>0.531249999999999</v>
      </c>
      <c r="C78" s="1">
        <v>0</v>
      </c>
      <c r="D78" s="1">
        <v>220</v>
      </c>
      <c r="E78" s="1">
        <v>18</v>
      </c>
      <c r="F78" s="1">
        <v>43</v>
      </c>
      <c r="G78" s="1">
        <v>0</v>
      </c>
      <c r="H78" s="1">
        <v>100</v>
      </c>
      <c r="I78" s="1">
        <v>35</v>
      </c>
      <c r="J78" s="1">
        <v>135</v>
      </c>
      <c r="K78" s="1">
        <v>0</v>
      </c>
      <c r="L78" s="1">
        <v>0</v>
      </c>
      <c r="M78" s="1">
        <v>0</v>
      </c>
      <c r="N78" s="1">
        <v>0</v>
      </c>
      <c r="O78" s="16">
        <f t="shared" si="8"/>
        <v>551</v>
      </c>
      <c r="P78" s="16">
        <f t="shared" si="7"/>
        <v>1983</v>
      </c>
      <c r="R78" s="19"/>
      <c r="U78" s="16"/>
      <c r="V78" s="16"/>
      <c r="W78" s="16"/>
      <c r="X78" s="16"/>
      <c r="Y78" s="16"/>
      <c r="Z78" s="16"/>
      <c r="AA78" s="16"/>
      <c r="AB78" s="16"/>
    </row>
    <row r="79" spans="1:28" x14ac:dyDescent="0.35">
      <c r="A79" s="16"/>
      <c r="B79" s="18">
        <v>0.54166666666666596</v>
      </c>
      <c r="C79" s="1">
        <v>0</v>
      </c>
      <c r="D79" s="1">
        <v>160</v>
      </c>
      <c r="E79" s="1">
        <v>19</v>
      </c>
      <c r="F79" s="1">
        <v>45</v>
      </c>
      <c r="G79" s="1">
        <v>0</v>
      </c>
      <c r="H79" s="1">
        <v>87</v>
      </c>
      <c r="I79" s="1">
        <v>33</v>
      </c>
      <c r="J79" s="1">
        <v>133</v>
      </c>
      <c r="K79" s="1">
        <v>0</v>
      </c>
      <c r="L79" s="1">
        <v>0</v>
      </c>
      <c r="M79" s="1">
        <v>0</v>
      </c>
      <c r="N79" s="1">
        <v>0</v>
      </c>
      <c r="O79" s="16">
        <f t="shared" si="8"/>
        <v>477</v>
      </c>
      <c r="P79" s="16">
        <f t="shared" si="7"/>
        <v>1962</v>
      </c>
      <c r="R79" s="19"/>
      <c r="U79" s="16"/>
      <c r="V79" s="16"/>
      <c r="W79" s="16"/>
      <c r="X79" s="16"/>
      <c r="Y79" s="16"/>
      <c r="Z79" s="16"/>
      <c r="AA79" s="16"/>
      <c r="AB79" s="16"/>
    </row>
    <row r="80" spans="1:28" x14ac:dyDescent="0.35">
      <c r="A80" s="16"/>
      <c r="B80" s="18">
        <v>0.55208333333333304</v>
      </c>
      <c r="C80" s="1">
        <v>0</v>
      </c>
      <c r="D80" s="1">
        <v>170</v>
      </c>
      <c r="E80" s="1">
        <v>15</v>
      </c>
      <c r="F80" s="1">
        <v>35</v>
      </c>
      <c r="G80" s="1">
        <v>0</v>
      </c>
      <c r="H80" s="1">
        <v>104</v>
      </c>
      <c r="I80" s="1">
        <v>50</v>
      </c>
      <c r="J80" s="1">
        <v>111</v>
      </c>
      <c r="K80" s="1">
        <v>0</v>
      </c>
      <c r="L80" s="1">
        <v>0</v>
      </c>
      <c r="M80" s="1">
        <v>0</v>
      </c>
      <c r="N80" s="1">
        <v>0</v>
      </c>
      <c r="O80" s="16">
        <f t="shared" si="8"/>
        <v>485</v>
      </c>
      <c r="P80" s="16">
        <f t="shared" si="7"/>
        <v>1993</v>
      </c>
      <c r="R80" s="19"/>
      <c r="U80" s="16"/>
      <c r="V80" s="16"/>
      <c r="W80" s="16"/>
      <c r="X80" s="16"/>
      <c r="Y80" s="16"/>
      <c r="Z80" s="16"/>
      <c r="AA80" s="16"/>
      <c r="AB80" s="16"/>
    </row>
    <row r="81" spans="1:28" x14ac:dyDescent="0.35">
      <c r="A81" s="16"/>
      <c r="B81" s="18">
        <v>0.562499999999999</v>
      </c>
      <c r="C81" s="1">
        <v>0</v>
      </c>
      <c r="D81" s="1">
        <v>178</v>
      </c>
      <c r="E81" s="1">
        <v>19</v>
      </c>
      <c r="F81" s="1">
        <v>35</v>
      </c>
      <c r="G81" s="1">
        <v>0</v>
      </c>
      <c r="H81" s="1">
        <v>78</v>
      </c>
      <c r="I81" s="1">
        <v>34</v>
      </c>
      <c r="J81" s="1">
        <v>126</v>
      </c>
      <c r="K81" s="1">
        <v>0</v>
      </c>
      <c r="L81" s="1">
        <v>0</v>
      </c>
      <c r="M81" s="1">
        <v>0</v>
      </c>
      <c r="N81" s="1">
        <v>0</v>
      </c>
      <c r="O81" s="16">
        <f t="shared" si="8"/>
        <v>470</v>
      </c>
      <c r="P81" s="16">
        <f t="shared" si="7"/>
        <v>2024</v>
      </c>
      <c r="R81" s="19"/>
      <c r="U81" s="16"/>
      <c r="V81" s="16"/>
      <c r="W81" s="16"/>
      <c r="X81" s="16"/>
      <c r="Y81" s="16"/>
      <c r="Z81" s="16"/>
      <c r="AA81" s="16"/>
      <c r="AB81" s="16"/>
    </row>
    <row r="82" spans="1:28" x14ac:dyDescent="0.35">
      <c r="A82" s="16"/>
      <c r="B82" s="18">
        <v>0.57291666666666596</v>
      </c>
      <c r="C82" s="1">
        <v>0</v>
      </c>
      <c r="D82" s="1">
        <v>192</v>
      </c>
      <c r="E82" s="1">
        <v>12</v>
      </c>
      <c r="F82" s="1">
        <v>46</v>
      </c>
      <c r="G82" s="1">
        <v>1</v>
      </c>
      <c r="H82" s="1">
        <v>95</v>
      </c>
      <c r="I82" s="1">
        <v>35</v>
      </c>
      <c r="J82" s="1">
        <v>149</v>
      </c>
      <c r="K82" s="1">
        <v>0</v>
      </c>
      <c r="L82" s="1">
        <v>0</v>
      </c>
      <c r="M82" s="1">
        <v>0</v>
      </c>
      <c r="N82" s="1">
        <v>0</v>
      </c>
      <c r="O82" s="16">
        <f t="shared" si="8"/>
        <v>530</v>
      </c>
      <c r="P82" s="16">
        <f t="shared" si="7"/>
        <v>2114</v>
      </c>
      <c r="R82" s="19"/>
      <c r="U82" s="16"/>
      <c r="V82" s="16"/>
      <c r="W82" s="16"/>
      <c r="X82" s="16"/>
      <c r="Y82" s="16"/>
      <c r="Z82" s="16"/>
      <c r="AA82" s="16"/>
      <c r="AB82" s="16"/>
    </row>
    <row r="83" spans="1:28" x14ac:dyDescent="0.35">
      <c r="A83" s="16"/>
      <c r="B83" s="18">
        <v>0.58333333333333304</v>
      </c>
      <c r="C83" s="1">
        <v>0</v>
      </c>
      <c r="D83" s="1">
        <v>165</v>
      </c>
      <c r="E83" s="1">
        <v>23</v>
      </c>
      <c r="F83" s="1">
        <v>39</v>
      </c>
      <c r="G83" s="1">
        <v>0</v>
      </c>
      <c r="H83" s="1">
        <v>99</v>
      </c>
      <c r="I83" s="1">
        <v>42</v>
      </c>
      <c r="J83" s="1">
        <v>140</v>
      </c>
      <c r="K83" s="1">
        <v>0</v>
      </c>
      <c r="L83" s="1">
        <v>0</v>
      </c>
      <c r="M83" s="1">
        <v>0</v>
      </c>
      <c r="N83" s="1">
        <v>0</v>
      </c>
      <c r="O83" s="16">
        <f t="shared" si="8"/>
        <v>508</v>
      </c>
      <c r="P83" s="16">
        <f t="shared" si="7"/>
        <v>2156</v>
      </c>
      <c r="R83" s="19"/>
      <c r="U83" s="16"/>
      <c r="V83" s="16"/>
      <c r="W83" s="16"/>
      <c r="X83" s="16"/>
      <c r="Y83" s="16"/>
      <c r="Z83" s="16"/>
      <c r="AA83" s="16"/>
      <c r="AB83" s="16"/>
    </row>
    <row r="84" spans="1:28" x14ac:dyDescent="0.35">
      <c r="A84" s="16"/>
      <c r="B84" s="18">
        <v>0.593749999999999</v>
      </c>
      <c r="C84" s="1">
        <v>0</v>
      </c>
      <c r="D84" s="1">
        <v>168</v>
      </c>
      <c r="E84" s="1">
        <v>19</v>
      </c>
      <c r="F84" s="1">
        <v>32</v>
      </c>
      <c r="G84" s="1">
        <v>0</v>
      </c>
      <c r="H84" s="1">
        <v>107</v>
      </c>
      <c r="I84" s="1">
        <v>41</v>
      </c>
      <c r="J84" s="1">
        <v>149</v>
      </c>
      <c r="K84" s="1">
        <v>0</v>
      </c>
      <c r="L84" s="1">
        <v>0</v>
      </c>
      <c r="M84" s="1">
        <v>0</v>
      </c>
      <c r="N84" s="1">
        <v>0</v>
      </c>
      <c r="O84" s="16">
        <f t="shared" si="8"/>
        <v>516</v>
      </c>
      <c r="P84" s="16">
        <f t="shared" si="7"/>
        <v>2220</v>
      </c>
      <c r="R84" s="19"/>
      <c r="U84" s="16"/>
      <c r="V84" s="16"/>
      <c r="W84" s="16"/>
      <c r="X84" s="16"/>
      <c r="Y84" s="16"/>
      <c r="Z84" s="16"/>
      <c r="AA84" s="16"/>
      <c r="AB84" s="16"/>
    </row>
    <row r="85" spans="1:28" x14ac:dyDescent="0.35">
      <c r="A85" s="16"/>
      <c r="B85" s="18">
        <v>0.60416666666666596</v>
      </c>
      <c r="C85" s="2">
        <v>0</v>
      </c>
      <c r="D85" s="2">
        <v>184</v>
      </c>
      <c r="E85" s="2">
        <v>16</v>
      </c>
      <c r="F85" s="2">
        <v>57</v>
      </c>
      <c r="G85" s="2">
        <v>1</v>
      </c>
      <c r="H85" s="2">
        <v>129</v>
      </c>
      <c r="I85" s="2">
        <v>39</v>
      </c>
      <c r="J85" s="2">
        <v>134</v>
      </c>
      <c r="K85" s="2">
        <v>0</v>
      </c>
      <c r="L85" s="2">
        <v>0</v>
      </c>
      <c r="M85" s="2">
        <v>0</v>
      </c>
      <c r="N85" s="2">
        <v>0</v>
      </c>
      <c r="O85" s="16">
        <f t="shared" si="8"/>
        <v>560</v>
      </c>
      <c r="P85" s="16">
        <f t="shared" si="7"/>
        <v>2346</v>
      </c>
      <c r="R85" s="19"/>
      <c r="U85" s="16"/>
      <c r="V85" s="16"/>
      <c r="W85" s="16"/>
      <c r="X85" s="16"/>
      <c r="Y85" s="16"/>
      <c r="Z85" s="16"/>
      <c r="AA85" s="16"/>
      <c r="AB85" s="16"/>
    </row>
    <row r="86" spans="1:28" x14ac:dyDescent="0.35">
      <c r="A86" s="16"/>
      <c r="B86" s="18">
        <v>0.61458333333333304</v>
      </c>
      <c r="C86" s="2">
        <v>0</v>
      </c>
      <c r="D86" s="2">
        <v>181</v>
      </c>
      <c r="E86" s="2">
        <v>18</v>
      </c>
      <c r="F86" s="2">
        <v>40</v>
      </c>
      <c r="G86" s="2">
        <v>1</v>
      </c>
      <c r="H86" s="2">
        <v>113</v>
      </c>
      <c r="I86" s="2">
        <v>62</v>
      </c>
      <c r="J86" s="2">
        <v>157</v>
      </c>
      <c r="K86" s="2">
        <v>0</v>
      </c>
      <c r="L86" s="2">
        <v>0</v>
      </c>
      <c r="M86" s="2">
        <v>0</v>
      </c>
      <c r="N86" s="2">
        <v>0</v>
      </c>
      <c r="O86" s="16">
        <f t="shared" si="8"/>
        <v>572</v>
      </c>
      <c r="P86" s="16">
        <f t="shared" si="7"/>
        <v>2435</v>
      </c>
      <c r="R86" s="19"/>
      <c r="U86" s="16"/>
      <c r="V86" s="16"/>
      <c r="W86" s="16"/>
      <c r="X86" s="16"/>
      <c r="Y86" s="16"/>
      <c r="Z86" s="16"/>
      <c r="AA86" s="16"/>
      <c r="AB86" s="16"/>
    </row>
    <row r="87" spans="1:28" x14ac:dyDescent="0.35">
      <c r="A87" s="16"/>
      <c r="B87" s="18">
        <v>0.624999999999999</v>
      </c>
      <c r="C87" s="2">
        <v>0</v>
      </c>
      <c r="D87" s="2">
        <v>184</v>
      </c>
      <c r="E87" s="2">
        <v>13</v>
      </c>
      <c r="F87" s="2">
        <v>37</v>
      </c>
      <c r="G87" s="2">
        <v>0</v>
      </c>
      <c r="H87" s="2">
        <v>123</v>
      </c>
      <c r="I87" s="2">
        <v>43</v>
      </c>
      <c r="J87" s="2">
        <v>172</v>
      </c>
      <c r="K87" s="2">
        <v>0</v>
      </c>
      <c r="L87" s="2">
        <v>0</v>
      </c>
      <c r="M87" s="2">
        <v>0</v>
      </c>
      <c r="N87" s="2">
        <v>0</v>
      </c>
      <c r="O87" s="16">
        <f t="shared" si="8"/>
        <v>572</v>
      </c>
      <c r="P87" s="16">
        <f t="shared" si="7"/>
        <v>2536</v>
      </c>
      <c r="R87" s="19"/>
      <c r="U87" s="16"/>
      <c r="V87" s="16"/>
      <c r="W87" s="16"/>
      <c r="X87" s="16"/>
      <c r="Y87" s="16"/>
      <c r="Z87" s="16"/>
      <c r="AA87" s="16"/>
      <c r="AB87" s="16"/>
    </row>
    <row r="88" spans="1:28" x14ac:dyDescent="0.35">
      <c r="A88" s="16"/>
      <c r="B88" s="18">
        <v>0.63541666666666596</v>
      </c>
      <c r="C88" s="2">
        <v>0</v>
      </c>
      <c r="D88" s="2">
        <v>174</v>
      </c>
      <c r="E88" s="2">
        <v>16</v>
      </c>
      <c r="F88" s="2">
        <v>37</v>
      </c>
      <c r="G88" s="2">
        <v>1</v>
      </c>
      <c r="H88" s="2">
        <v>173</v>
      </c>
      <c r="I88" s="2">
        <v>71</v>
      </c>
      <c r="J88" s="2">
        <v>170</v>
      </c>
      <c r="K88" s="2">
        <v>0</v>
      </c>
      <c r="L88" s="2">
        <v>0</v>
      </c>
      <c r="M88" s="2">
        <v>0</v>
      </c>
      <c r="N88" s="2">
        <v>0</v>
      </c>
      <c r="O88" s="16">
        <f t="shared" si="8"/>
        <v>642</v>
      </c>
      <c r="P88" s="16">
        <f t="shared" si="7"/>
        <v>2610</v>
      </c>
      <c r="R88" s="16">
        <f>MAX(P87:P99)</f>
        <v>2988</v>
      </c>
      <c r="U88" s="47" t="s">
        <v>39</v>
      </c>
      <c r="V88" s="47"/>
      <c r="W88" s="47"/>
      <c r="X88" s="47"/>
      <c r="Y88" s="47"/>
      <c r="Z88" s="16"/>
      <c r="AA88" s="16"/>
      <c r="AB88" s="16"/>
    </row>
    <row r="89" spans="1:28" x14ac:dyDescent="0.35">
      <c r="A89" s="16"/>
      <c r="B89" s="18">
        <v>0.64583333333333204</v>
      </c>
      <c r="C89" s="2">
        <v>0</v>
      </c>
      <c r="D89" s="2">
        <v>186</v>
      </c>
      <c r="E89" s="2">
        <v>18</v>
      </c>
      <c r="F89" s="2">
        <v>49</v>
      </c>
      <c r="G89" s="2">
        <v>0</v>
      </c>
      <c r="H89" s="2">
        <v>161</v>
      </c>
      <c r="I89" s="2">
        <v>63</v>
      </c>
      <c r="J89" s="2">
        <v>172</v>
      </c>
      <c r="K89" s="2">
        <v>0</v>
      </c>
      <c r="L89" s="2">
        <v>0</v>
      </c>
      <c r="M89" s="2">
        <v>0</v>
      </c>
      <c r="N89" s="2">
        <v>0</v>
      </c>
      <c r="O89" s="16">
        <f t="shared" si="8"/>
        <v>649</v>
      </c>
      <c r="P89" s="16">
        <f t="shared" si="7"/>
        <v>2730</v>
      </c>
      <c r="R89" s="19"/>
      <c r="U89" s="16"/>
      <c r="V89" s="16"/>
      <c r="W89" s="16"/>
      <c r="X89" s="16"/>
      <c r="Y89" s="16"/>
      <c r="Z89" s="16"/>
      <c r="AA89" s="16"/>
      <c r="AB89" s="16"/>
    </row>
    <row r="90" spans="1:28" x14ac:dyDescent="0.35">
      <c r="A90" s="16"/>
      <c r="B90" s="18">
        <v>0.656249999999999</v>
      </c>
      <c r="C90" s="2">
        <v>0</v>
      </c>
      <c r="D90" s="2">
        <v>198</v>
      </c>
      <c r="E90" s="2">
        <v>9</v>
      </c>
      <c r="F90" s="2">
        <v>50</v>
      </c>
      <c r="G90" s="2">
        <v>0</v>
      </c>
      <c r="H90" s="2">
        <v>167</v>
      </c>
      <c r="I90" s="2">
        <v>60</v>
      </c>
      <c r="J90" s="2">
        <v>189</v>
      </c>
      <c r="K90" s="2">
        <v>0</v>
      </c>
      <c r="L90" s="2">
        <v>0</v>
      </c>
      <c r="M90" s="2">
        <v>0</v>
      </c>
      <c r="N90" s="2">
        <v>0</v>
      </c>
      <c r="O90" s="16">
        <f t="shared" si="8"/>
        <v>673</v>
      </c>
      <c r="P90" s="16">
        <f t="shared" si="7"/>
        <v>2816</v>
      </c>
      <c r="R90" s="19"/>
      <c r="U90" s="16"/>
      <c r="V90" s="16"/>
      <c r="W90" s="16"/>
      <c r="X90" s="16"/>
      <c r="Y90" s="16"/>
      <c r="Z90" s="16"/>
      <c r="AA90" s="16"/>
      <c r="AB90" s="16"/>
    </row>
    <row r="91" spans="1:28" x14ac:dyDescent="0.35">
      <c r="A91" s="16"/>
      <c r="B91" s="18">
        <v>0.66666666666666596</v>
      </c>
      <c r="C91" s="2">
        <v>0</v>
      </c>
      <c r="D91" s="2">
        <v>149</v>
      </c>
      <c r="E91" s="2">
        <v>19</v>
      </c>
      <c r="F91" s="2">
        <v>56</v>
      </c>
      <c r="G91" s="2">
        <v>0</v>
      </c>
      <c r="H91" s="2">
        <v>186</v>
      </c>
      <c r="I91" s="2">
        <v>54</v>
      </c>
      <c r="J91" s="2">
        <v>182</v>
      </c>
      <c r="K91" s="2">
        <v>0</v>
      </c>
      <c r="L91" s="2">
        <v>0</v>
      </c>
      <c r="M91" s="2">
        <v>0</v>
      </c>
      <c r="N91" s="2">
        <v>0</v>
      </c>
      <c r="O91" s="16">
        <f t="shared" si="8"/>
        <v>646</v>
      </c>
      <c r="P91" s="16">
        <f t="shared" si="7"/>
        <v>2873</v>
      </c>
      <c r="R91" s="19"/>
      <c r="U91" s="16"/>
      <c r="V91" s="16"/>
      <c r="W91" s="16"/>
      <c r="X91" s="16"/>
      <c r="Y91" s="16"/>
      <c r="Z91" s="16"/>
      <c r="AA91" s="16"/>
      <c r="AB91" s="16"/>
    </row>
    <row r="92" spans="1:28" x14ac:dyDescent="0.35">
      <c r="A92" s="16"/>
      <c r="B92" s="18">
        <v>0.67708333333333204</v>
      </c>
      <c r="C92" s="2">
        <v>0</v>
      </c>
      <c r="D92" s="2">
        <v>196</v>
      </c>
      <c r="E92" s="2">
        <v>15</v>
      </c>
      <c r="F92" s="2">
        <v>62</v>
      </c>
      <c r="G92" s="2">
        <v>0</v>
      </c>
      <c r="H92" s="2">
        <v>207</v>
      </c>
      <c r="I92" s="2">
        <v>57</v>
      </c>
      <c r="J92" s="2">
        <v>225</v>
      </c>
      <c r="K92" s="2">
        <v>0</v>
      </c>
      <c r="L92" s="2">
        <v>0</v>
      </c>
      <c r="M92" s="2">
        <v>0</v>
      </c>
      <c r="N92" s="2">
        <v>0</v>
      </c>
      <c r="O92" s="16">
        <f t="shared" si="8"/>
        <v>762</v>
      </c>
      <c r="P92" s="16">
        <f t="shared" si="7"/>
        <v>2988</v>
      </c>
      <c r="R92" s="19"/>
      <c r="U92" s="16"/>
      <c r="V92" s="16"/>
      <c r="W92" s="16"/>
      <c r="X92" s="16"/>
      <c r="Y92" s="16"/>
      <c r="Z92" s="16"/>
      <c r="AA92" s="16"/>
      <c r="AB92" s="16"/>
    </row>
    <row r="93" spans="1:28" x14ac:dyDescent="0.35">
      <c r="A93" s="16"/>
      <c r="B93" s="18">
        <v>0.687499999999999</v>
      </c>
      <c r="C93" s="2">
        <v>0</v>
      </c>
      <c r="D93" s="2">
        <v>181</v>
      </c>
      <c r="E93" s="2">
        <v>18</v>
      </c>
      <c r="F93" s="2">
        <v>85</v>
      </c>
      <c r="G93" s="2">
        <v>0</v>
      </c>
      <c r="H93" s="2">
        <v>171</v>
      </c>
      <c r="I93" s="2">
        <v>62</v>
      </c>
      <c r="J93" s="2">
        <v>218</v>
      </c>
      <c r="K93" s="2">
        <v>0</v>
      </c>
      <c r="L93" s="2">
        <v>0</v>
      </c>
      <c r="M93" s="2">
        <v>0</v>
      </c>
      <c r="N93" s="2">
        <v>0</v>
      </c>
      <c r="O93" s="16">
        <f t="shared" si="8"/>
        <v>735</v>
      </c>
      <c r="P93" s="16">
        <f t="shared" si="7"/>
        <v>2968</v>
      </c>
      <c r="R93" s="19"/>
      <c r="U93" s="16"/>
      <c r="V93" s="16"/>
      <c r="W93" s="16"/>
      <c r="X93" s="16"/>
      <c r="Y93" s="16"/>
      <c r="Z93" s="16"/>
      <c r="AA93" s="16"/>
      <c r="AB93" s="16"/>
    </row>
    <row r="94" spans="1:28" x14ac:dyDescent="0.35">
      <c r="A94" s="16"/>
      <c r="B94" s="18">
        <v>0.69791666666666596</v>
      </c>
      <c r="C94" s="2">
        <v>0</v>
      </c>
      <c r="D94" s="2">
        <v>198</v>
      </c>
      <c r="E94" s="2">
        <v>18</v>
      </c>
      <c r="F94" s="2">
        <v>58</v>
      </c>
      <c r="G94" s="2">
        <v>1</v>
      </c>
      <c r="H94" s="2">
        <v>186</v>
      </c>
      <c r="I94" s="2">
        <v>62</v>
      </c>
      <c r="J94" s="2">
        <v>207</v>
      </c>
      <c r="K94" s="2">
        <v>0</v>
      </c>
      <c r="L94" s="2">
        <v>0</v>
      </c>
      <c r="M94" s="2">
        <v>0</v>
      </c>
      <c r="N94" s="2">
        <v>0</v>
      </c>
      <c r="O94" s="16">
        <f t="shared" si="8"/>
        <v>730</v>
      </c>
      <c r="P94" s="16">
        <f t="shared" si="7"/>
        <v>2976</v>
      </c>
      <c r="R94" s="19"/>
      <c r="U94" s="16"/>
      <c r="V94" s="16"/>
      <c r="W94" s="16"/>
      <c r="X94" s="16"/>
      <c r="Y94" s="16"/>
      <c r="Z94" s="16"/>
      <c r="AA94" s="16"/>
      <c r="AB94" s="16"/>
    </row>
    <row r="95" spans="1:28" x14ac:dyDescent="0.35">
      <c r="A95" s="16"/>
      <c r="B95" s="60">
        <v>0.70833333333333204</v>
      </c>
      <c r="C95" s="61">
        <v>0</v>
      </c>
      <c r="D95" s="61">
        <v>223</v>
      </c>
      <c r="E95" s="61">
        <v>18</v>
      </c>
      <c r="F95" s="61">
        <v>78</v>
      </c>
      <c r="G95" s="61">
        <v>0</v>
      </c>
      <c r="H95" s="61">
        <v>192</v>
      </c>
      <c r="I95" s="61">
        <v>62</v>
      </c>
      <c r="J95" s="61">
        <v>188</v>
      </c>
      <c r="K95" s="61">
        <v>0</v>
      </c>
      <c r="L95" s="61">
        <v>0</v>
      </c>
      <c r="M95" s="61">
        <v>0</v>
      </c>
      <c r="N95" s="61">
        <v>0</v>
      </c>
      <c r="O95" s="62">
        <f t="shared" si="8"/>
        <v>761</v>
      </c>
      <c r="P95" s="62">
        <f t="shared" si="7"/>
        <v>2962</v>
      </c>
      <c r="R95" s="19"/>
      <c r="U95" s="16"/>
      <c r="V95" s="16"/>
      <c r="W95" s="16"/>
      <c r="X95" s="16"/>
      <c r="Y95" s="16"/>
      <c r="Z95" s="16"/>
      <c r="AA95" s="16"/>
      <c r="AB95" s="16"/>
    </row>
    <row r="96" spans="1:28" x14ac:dyDescent="0.35">
      <c r="A96" s="16"/>
      <c r="B96" s="60">
        <v>0.718749999999999</v>
      </c>
      <c r="C96" s="61">
        <v>0</v>
      </c>
      <c r="D96" s="61">
        <v>204</v>
      </c>
      <c r="E96" s="61">
        <v>16</v>
      </c>
      <c r="F96" s="61">
        <v>75</v>
      </c>
      <c r="G96" s="61">
        <v>0</v>
      </c>
      <c r="H96" s="61">
        <v>169</v>
      </c>
      <c r="I96" s="61">
        <v>70</v>
      </c>
      <c r="J96" s="61">
        <v>208</v>
      </c>
      <c r="K96" s="61">
        <v>0</v>
      </c>
      <c r="L96" s="61">
        <v>0</v>
      </c>
      <c r="M96" s="61">
        <v>0</v>
      </c>
      <c r="N96" s="61">
        <v>0</v>
      </c>
      <c r="O96" s="62">
        <f t="shared" si="8"/>
        <v>742</v>
      </c>
      <c r="P96" s="62">
        <f t="shared" si="7"/>
        <v>2792</v>
      </c>
      <c r="R96" s="19"/>
      <c r="U96" s="16"/>
      <c r="V96" s="16"/>
      <c r="W96" s="16"/>
      <c r="X96" s="16"/>
      <c r="Y96" s="16"/>
      <c r="Z96" s="16"/>
      <c r="AA96" s="16"/>
      <c r="AB96" s="16"/>
    </row>
    <row r="97" spans="1:28" x14ac:dyDescent="0.35">
      <c r="A97" s="16"/>
      <c r="B97" s="60">
        <v>0.72916666666666496</v>
      </c>
      <c r="C97" s="61">
        <v>0</v>
      </c>
      <c r="D97" s="61">
        <v>206</v>
      </c>
      <c r="E97" s="61">
        <v>22</v>
      </c>
      <c r="F97" s="61">
        <v>79</v>
      </c>
      <c r="G97" s="61">
        <v>0</v>
      </c>
      <c r="H97" s="61">
        <v>163</v>
      </c>
      <c r="I97" s="61">
        <v>43</v>
      </c>
      <c r="J97" s="61">
        <v>230</v>
      </c>
      <c r="K97" s="61">
        <v>0</v>
      </c>
      <c r="L97" s="61">
        <v>0</v>
      </c>
      <c r="M97" s="61">
        <v>0</v>
      </c>
      <c r="N97" s="61">
        <v>0</v>
      </c>
      <c r="O97" s="62">
        <f t="shared" si="8"/>
        <v>743</v>
      </c>
      <c r="P97" s="62">
        <f t="shared" si="7"/>
        <v>2609</v>
      </c>
      <c r="R97" s="19"/>
      <c r="U97" s="16"/>
      <c r="V97" s="16"/>
      <c r="W97" s="16"/>
      <c r="X97" s="16"/>
      <c r="Y97" s="16"/>
      <c r="Z97" s="16"/>
      <c r="AA97" s="16"/>
      <c r="AB97" s="16"/>
    </row>
    <row r="98" spans="1:28" x14ac:dyDescent="0.35">
      <c r="A98" s="16"/>
      <c r="B98" s="60">
        <v>0.73958333333333204</v>
      </c>
      <c r="C98" s="61">
        <v>0</v>
      </c>
      <c r="D98" s="61">
        <v>219</v>
      </c>
      <c r="E98" s="61">
        <v>15</v>
      </c>
      <c r="F98" s="61">
        <v>54</v>
      </c>
      <c r="G98" s="61">
        <v>0</v>
      </c>
      <c r="H98" s="61">
        <v>165</v>
      </c>
      <c r="I98" s="61">
        <v>53</v>
      </c>
      <c r="J98" s="61">
        <v>210</v>
      </c>
      <c r="K98" s="61">
        <v>0</v>
      </c>
      <c r="L98" s="61">
        <v>0</v>
      </c>
      <c r="M98" s="61">
        <v>0</v>
      </c>
      <c r="N98" s="61">
        <v>0</v>
      </c>
      <c r="O98" s="62">
        <f t="shared" si="8"/>
        <v>716</v>
      </c>
      <c r="P98" s="62">
        <f t="shared" si="7"/>
        <v>2427</v>
      </c>
      <c r="R98" s="19"/>
      <c r="U98" s="16"/>
      <c r="V98" s="16"/>
      <c r="W98" s="16"/>
      <c r="X98" s="16"/>
      <c r="Y98" s="16"/>
      <c r="Z98" s="16"/>
      <c r="AA98" s="16"/>
      <c r="AB98" s="16"/>
    </row>
    <row r="99" spans="1:28" x14ac:dyDescent="0.35">
      <c r="A99" s="16"/>
      <c r="B99" s="18">
        <v>0.749999999999999</v>
      </c>
      <c r="C99" s="1">
        <v>0</v>
      </c>
      <c r="D99" s="1">
        <v>169</v>
      </c>
      <c r="E99" s="1">
        <v>14</v>
      </c>
      <c r="F99" s="1">
        <v>55</v>
      </c>
      <c r="G99" s="1">
        <v>0</v>
      </c>
      <c r="H99" s="1">
        <v>139</v>
      </c>
      <c r="I99" s="1">
        <v>49</v>
      </c>
      <c r="J99" s="1">
        <v>165</v>
      </c>
      <c r="K99" s="1">
        <v>0</v>
      </c>
      <c r="L99" s="1">
        <v>0</v>
      </c>
      <c r="M99" s="1">
        <v>0</v>
      </c>
      <c r="N99" s="1">
        <v>0</v>
      </c>
      <c r="O99" s="16">
        <f t="shared" si="8"/>
        <v>591</v>
      </c>
      <c r="P99" s="16">
        <f t="shared" si="7"/>
        <v>2234</v>
      </c>
      <c r="R99" s="19"/>
      <c r="U99" s="16"/>
      <c r="V99" s="16"/>
      <c r="W99" s="16"/>
      <c r="X99" s="16"/>
      <c r="Y99" s="16"/>
      <c r="Z99" s="16"/>
      <c r="AA99" s="16"/>
      <c r="AB99" s="16"/>
    </row>
    <row r="100" spans="1:28" x14ac:dyDescent="0.35">
      <c r="A100" s="16"/>
      <c r="B100" s="18">
        <v>0.76041666666666496</v>
      </c>
      <c r="C100" s="1">
        <v>0</v>
      </c>
      <c r="D100" s="1">
        <v>166</v>
      </c>
      <c r="E100" s="1">
        <v>17</v>
      </c>
      <c r="F100" s="1">
        <v>41</v>
      </c>
      <c r="G100" s="1">
        <v>0</v>
      </c>
      <c r="H100" s="1">
        <v>122</v>
      </c>
      <c r="I100" s="1">
        <v>44</v>
      </c>
      <c r="J100" s="1">
        <v>169</v>
      </c>
      <c r="K100" s="1">
        <v>0</v>
      </c>
      <c r="L100" s="1">
        <v>0</v>
      </c>
      <c r="M100" s="1">
        <v>0</v>
      </c>
      <c r="N100" s="1">
        <v>0</v>
      </c>
      <c r="O100" s="16">
        <f t="shared" si="8"/>
        <v>559</v>
      </c>
      <c r="R100" s="19"/>
      <c r="U100" s="16"/>
      <c r="V100" s="16"/>
      <c r="W100" s="16"/>
      <c r="X100" s="16"/>
      <c r="Y100" s="16"/>
      <c r="Z100" s="16"/>
      <c r="AA100" s="16"/>
      <c r="AB100" s="16"/>
    </row>
    <row r="101" spans="1:28" x14ac:dyDescent="0.35">
      <c r="A101" s="16"/>
      <c r="B101" s="18">
        <v>0.77083333333333204</v>
      </c>
      <c r="C101" s="1">
        <v>0</v>
      </c>
      <c r="D101" s="1">
        <v>169</v>
      </c>
      <c r="E101" s="1">
        <v>22</v>
      </c>
      <c r="F101" s="1">
        <v>56</v>
      </c>
      <c r="G101" s="1">
        <v>0</v>
      </c>
      <c r="H101" s="1">
        <v>119</v>
      </c>
      <c r="I101" s="1">
        <v>43</v>
      </c>
      <c r="J101" s="1">
        <v>152</v>
      </c>
      <c r="K101" s="1">
        <v>0</v>
      </c>
      <c r="L101" s="1">
        <v>0</v>
      </c>
      <c r="M101" s="1">
        <v>0</v>
      </c>
      <c r="N101" s="1">
        <v>0</v>
      </c>
      <c r="O101" s="16">
        <f t="shared" si="8"/>
        <v>561</v>
      </c>
      <c r="R101" s="19"/>
      <c r="U101" s="16"/>
      <c r="V101" s="16"/>
      <c r="W101" s="16"/>
      <c r="X101" s="16"/>
      <c r="Y101" s="16"/>
      <c r="Z101" s="16"/>
      <c r="AA101" s="16"/>
      <c r="AB101" s="16"/>
    </row>
    <row r="102" spans="1:28" x14ac:dyDescent="0.35">
      <c r="A102" s="16"/>
      <c r="B102" s="18">
        <v>0.781249999999999</v>
      </c>
      <c r="C102" s="1">
        <v>0</v>
      </c>
      <c r="D102" s="1">
        <v>171</v>
      </c>
      <c r="E102" s="1">
        <v>14</v>
      </c>
      <c r="F102" s="1">
        <v>37</v>
      </c>
      <c r="G102" s="1">
        <v>0</v>
      </c>
      <c r="H102" s="1">
        <v>117</v>
      </c>
      <c r="I102" s="1">
        <v>37</v>
      </c>
      <c r="J102" s="1">
        <v>147</v>
      </c>
      <c r="K102" s="1">
        <v>0</v>
      </c>
      <c r="L102" s="1">
        <v>0</v>
      </c>
      <c r="M102" s="1">
        <v>0</v>
      </c>
      <c r="N102" s="1">
        <v>0</v>
      </c>
      <c r="O102" s="16">
        <f t="shared" si="8"/>
        <v>523</v>
      </c>
      <c r="R102" s="19"/>
      <c r="U102" s="16"/>
      <c r="V102" s="16"/>
      <c r="W102" s="16"/>
      <c r="X102" s="16"/>
      <c r="Y102" s="16"/>
      <c r="Z102" s="16"/>
      <c r="AA102" s="16"/>
      <c r="AB102" s="16"/>
    </row>
    <row r="103" spans="1:28" x14ac:dyDescent="0.35">
      <c r="B103" s="18"/>
      <c r="C103" s="16">
        <f t="shared" ref="C103:H103" si="9">SUM(C55:C102)</f>
        <v>0</v>
      </c>
      <c r="D103" s="16">
        <f t="shared" si="9"/>
        <v>9754</v>
      </c>
      <c r="E103" s="16">
        <f t="shared" si="9"/>
        <v>824</v>
      </c>
      <c r="F103" s="16">
        <f t="shared" si="9"/>
        <v>2244</v>
      </c>
      <c r="G103" s="16">
        <f t="shared" si="9"/>
        <v>11</v>
      </c>
      <c r="H103" s="16">
        <f t="shared" si="9"/>
        <v>4933</v>
      </c>
      <c r="I103" s="16">
        <f t="shared" ref="I103:N103" si="10">SUM(I55:I102)</f>
        <v>2027</v>
      </c>
      <c r="J103" s="16">
        <f t="shared" si="10"/>
        <v>6455</v>
      </c>
      <c r="K103" s="16">
        <f t="shared" si="10"/>
        <v>0</v>
      </c>
      <c r="L103" s="16">
        <f t="shared" si="10"/>
        <v>0</v>
      </c>
      <c r="M103" s="16">
        <f t="shared" si="10"/>
        <v>0</v>
      </c>
      <c r="N103" s="16">
        <f t="shared" si="10"/>
        <v>2</v>
      </c>
      <c r="O103" s="16"/>
      <c r="R103" s="19"/>
    </row>
    <row r="104" spans="1:28" x14ac:dyDescent="0.35">
      <c r="A104" s="20" t="s">
        <v>27</v>
      </c>
      <c r="B104" s="19"/>
      <c r="C104" s="48"/>
      <c r="D104" s="19">
        <f>(9+34)/SUM(C56:E59)</f>
        <v>3.2258064516129031E-2</v>
      </c>
      <c r="E104" s="48"/>
      <c r="F104" s="48"/>
      <c r="G104" s="19">
        <f>(14+15)/SUM(F56:H59)</f>
        <v>6.7757009345794386E-2</v>
      </c>
      <c r="H104" s="48"/>
      <c r="I104" s="48"/>
      <c r="J104" s="19">
        <f>(6+24)/SUM(I56:K59)</f>
        <v>6.8807339449541288E-2</v>
      </c>
      <c r="K104" s="48"/>
      <c r="L104" s="48"/>
      <c r="M104" s="19">
        <f>0/SUM(L56:N59)</f>
        <v>0</v>
      </c>
      <c r="N104" s="48"/>
      <c r="O104" s="19"/>
      <c r="P104" s="20"/>
      <c r="Q104" s="43" t="s">
        <v>30</v>
      </c>
      <c r="R104" s="19"/>
      <c r="S104" s="19"/>
      <c r="T104" s="19"/>
      <c r="U104" s="20"/>
      <c r="V104" s="20"/>
      <c r="W104" s="20"/>
      <c r="X104" s="20"/>
      <c r="Y104" s="20"/>
      <c r="Z104" s="20"/>
      <c r="AA104" s="20"/>
      <c r="AB104" s="20"/>
    </row>
    <row r="105" spans="1:28" x14ac:dyDescent="0.35">
      <c r="A105" s="20" t="s">
        <v>28</v>
      </c>
      <c r="B105" s="18"/>
      <c r="C105" s="48"/>
      <c r="D105" s="19">
        <f>(5+16)/SUM(C95:E98)</f>
        <v>2.2751895991332611E-2</v>
      </c>
      <c r="E105" s="48"/>
      <c r="F105" s="48"/>
      <c r="G105" s="19">
        <f>(7+11)/SUM(F95:H98)</f>
        <v>1.8461538461538463E-2</v>
      </c>
      <c r="H105" s="48"/>
      <c r="I105" s="48"/>
      <c r="J105" s="19">
        <f>(3+12)/SUM(I95:K98)</f>
        <v>1.4097744360902255E-2</v>
      </c>
      <c r="K105" s="48"/>
      <c r="L105" s="48"/>
      <c r="M105" s="19">
        <v>0</v>
      </c>
      <c r="N105" s="48"/>
      <c r="O105" s="16"/>
      <c r="R105" s="19"/>
    </row>
    <row r="106" spans="1:28" x14ac:dyDescent="0.35">
      <c r="B106" s="18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R106" s="19"/>
    </row>
    <row r="107" spans="1:28" x14ac:dyDescent="0.35">
      <c r="B107" s="16"/>
      <c r="C107" s="2" t="s">
        <v>8</v>
      </c>
      <c r="D107" s="2" t="s">
        <v>9</v>
      </c>
      <c r="E107" s="2" t="s">
        <v>10</v>
      </c>
      <c r="F107" s="10" t="s">
        <v>14</v>
      </c>
      <c r="G107" s="10" t="s">
        <v>15</v>
      </c>
      <c r="H107" s="10" t="s">
        <v>16</v>
      </c>
      <c r="I107" s="2" t="s">
        <v>5</v>
      </c>
      <c r="J107" s="2" t="s">
        <v>6</v>
      </c>
      <c r="K107" s="2" t="s">
        <v>7</v>
      </c>
      <c r="L107" s="10" t="s">
        <v>11</v>
      </c>
      <c r="M107" s="10" t="s">
        <v>12</v>
      </c>
      <c r="N107" s="10" t="s">
        <v>13</v>
      </c>
      <c r="O107" s="21"/>
      <c r="R107" s="19"/>
      <c r="U107" s="16"/>
      <c r="V107" s="16"/>
      <c r="W107" s="16"/>
      <c r="X107" s="16"/>
      <c r="Y107" s="16"/>
      <c r="Z107" s="16"/>
    </row>
    <row r="108" spans="1:28" x14ac:dyDescent="0.35">
      <c r="B108" s="18">
        <v>0.29166666666666669</v>
      </c>
      <c r="C108" s="1">
        <v>157</v>
      </c>
      <c r="D108" s="1">
        <v>175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56</v>
      </c>
      <c r="K108" s="1">
        <v>67</v>
      </c>
      <c r="L108" s="1">
        <v>8</v>
      </c>
      <c r="M108" s="1">
        <v>0</v>
      </c>
      <c r="N108" s="1">
        <v>56</v>
      </c>
      <c r="O108" s="16">
        <f>SUM(C108:N108)</f>
        <v>519</v>
      </c>
      <c r="P108" s="16">
        <f>O108+O109+O110+O111</f>
        <v>2395</v>
      </c>
      <c r="Q108" s="21"/>
    </row>
    <row r="109" spans="1:28" x14ac:dyDescent="0.35">
      <c r="B109" s="63">
        <v>0.30208333333333331</v>
      </c>
      <c r="C109" s="64">
        <v>151</v>
      </c>
      <c r="D109" s="64">
        <v>239</v>
      </c>
      <c r="E109" s="64">
        <v>0</v>
      </c>
      <c r="F109" s="64">
        <v>0</v>
      </c>
      <c r="G109" s="64">
        <v>0</v>
      </c>
      <c r="H109" s="64">
        <v>0</v>
      </c>
      <c r="I109" s="64">
        <v>0</v>
      </c>
      <c r="J109" s="64">
        <v>92</v>
      </c>
      <c r="K109" s="64">
        <v>79</v>
      </c>
      <c r="L109" s="64">
        <v>8</v>
      </c>
      <c r="M109" s="64">
        <v>0</v>
      </c>
      <c r="N109" s="64">
        <v>58</v>
      </c>
      <c r="O109" s="65">
        <f>SUM(C109:N109)</f>
        <v>627</v>
      </c>
      <c r="P109" s="65">
        <f t="shared" ref="P109:P152" si="11">O109+O110+O111+O112</f>
        <v>2431</v>
      </c>
      <c r="Q109" s="21"/>
      <c r="R109" s="16">
        <f>MAX(P108:P120)</f>
        <v>2431</v>
      </c>
      <c r="U109" s="46" t="s">
        <v>38</v>
      </c>
      <c r="V109" s="46"/>
      <c r="W109" s="46"/>
      <c r="X109" s="46"/>
      <c r="Y109" s="46"/>
    </row>
    <row r="110" spans="1:28" x14ac:dyDescent="0.35">
      <c r="B110" s="63">
        <v>0.3125</v>
      </c>
      <c r="C110" s="64">
        <v>162</v>
      </c>
      <c r="D110" s="64">
        <v>235</v>
      </c>
      <c r="E110" s="64">
        <v>0</v>
      </c>
      <c r="F110" s="64">
        <v>0</v>
      </c>
      <c r="G110" s="64">
        <v>0</v>
      </c>
      <c r="H110" s="64">
        <v>0</v>
      </c>
      <c r="I110" s="64">
        <v>0</v>
      </c>
      <c r="J110" s="64">
        <v>89</v>
      </c>
      <c r="K110" s="64">
        <v>72</v>
      </c>
      <c r="L110" s="64">
        <v>10</v>
      </c>
      <c r="M110" s="64">
        <v>0</v>
      </c>
      <c r="N110" s="64">
        <v>72</v>
      </c>
      <c r="O110" s="65">
        <f>SUM(C110:N110)</f>
        <v>640</v>
      </c>
      <c r="P110" s="65">
        <f t="shared" si="11"/>
        <v>2383</v>
      </c>
      <c r="Q110" s="21"/>
    </row>
    <row r="111" spans="1:28" x14ac:dyDescent="0.35">
      <c r="B111" s="63">
        <v>0.32291666666666702</v>
      </c>
      <c r="C111" s="64">
        <v>143</v>
      </c>
      <c r="D111" s="64">
        <v>228</v>
      </c>
      <c r="E111" s="64">
        <v>0</v>
      </c>
      <c r="F111" s="64">
        <v>0</v>
      </c>
      <c r="G111" s="64">
        <v>0</v>
      </c>
      <c r="H111" s="64">
        <v>0</v>
      </c>
      <c r="I111" s="64">
        <v>0</v>
      </c>
      <c r="J111" s="64">
        <v>118</v>
      </c>
      <c r="K111" s="64">
        <v>64</v>
      </c>
      <c r="L111" s="64">
        <v>9</v>
      </c>
      <c r="M111" s="64">
        <v>0</v>
      </c>
      <c r="N111" s="64">
        <v>47</v>
      </c>
      <c r="O111" s="65">
        <f>SUM(C111:N111)</f>
        <v>609</v>
      </c>
      <c r="P111" s="65">
        <f t="shared" si="11"/>
        <v>2303</v>
      </c>
      <c r="Q111" s="21"/>
    </row>
    <row r="112" spans="1:28" x14ac:dyDescent="0.35">
      <c r="B112" s="63">
        <v>0.33333333333333298</v>
      </c>
      <c r="C112" s="64">
        <v>140</v>
      </c>
      <c r="D112" s="64">
        <v>208</v>
      </c>
      <c r="E112" s="64">
        <v>0</v>
      </c>
      <c r="F112" s="64">
        <v>0</v>
      </c>
      <c r="G112" s="64">
        <v>0</v>
      </c>
      <c r="H112" s="64">
        <v>0</v>
      </c>
      <c r="I112" s="64">
        <v>0</v>
      </c>
      <c r="J112" s="64">
        <v>93</v>
      </c>
      <c r="K112" s="64">
        <v>60</v>
      </c>
      <c r="L112" s="64">
        <v>12</v>
      </c>
      <c r="M112" s="64">
        <v>0</v>
      </c>
      <c r="N112" s="64">
        <v>42</v>
      </c>
      <c r="O112" s="66">
        <f t="shared" ref="O112:O155" si="12">SUM(C112:N112)</f>
        <v>555</v>
      </c>
      <c r="P112" s="65">
        <f t="shared" si="11"/>
        <v>2304</v>
      </c>
      <c r="Q112" s="21"/>
    </row>
    <row r="113" spans="1:26" x14ac:dyDescent="0.35">
      <c r="B113" s="18">
        <v>0.34375</v>
      </c>
      <c r="C113" s="1">
        <v>163</v>
      </c>
      <c r="D113" s="1">
        <v>181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124</v>
      </c>
      <c r="K113" s="1">
        <v>66</v>
      </c>
      <c r="L113" s="1">
        <v>7</v>
      </c>
      <c r="M113" s="1">
        <v>0</v>
      </c>
      <c r="N113" s="1">
        <v>38</v>
      </c>
      <c r="O113" s="31">
        <f t="shared" si="12"/>
        <v>579</v>
      </c>
      <c r="P113" s="16">
        <f t="shared" si="11"/>
        <v>2169</v>
      </c>
      <c r="Q113" s="21"/>
    </row>
    <row r="114" spans="1:26" x14ac:dyDescent="0.35">
      <c r="B114" s="18">
        <v>0.35416666666666602</v>
      </c>
      <c r="C114" s="1">
        <v>140</v>
      </c>
      <c r="D114" s="1">
        <v>180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105</v>
      </c>
      <c r="K114" s="1">
        <v>86</v>
      </c>
      <c r="L114" s="1">
        <v>14</v>
      </c>
      <c r="M114" s="1">
        <v>0</v>
      </c>
      <c r="N114" s="1">
        <v>35</v>
      </c>
      <c r="O114" s="31">
        <f t="shared" si="12"/>
        <v>560</v>
      </c>
      <c r="P114" s="16">
        <f t="shared" si="11"/>
        <v>2046</v>
      </c>
      <c r="Q114" s="21"/>
    </row>
    <row r="115" spans="1:26" x14ac:dyDescent="0.35">
      <c r="B115" s="18">
        <v>0.36458333333333298</v>
      </c>
      <c r="C115" s="1">
        <v>144</v>
      </c>
      <c r="D115" s="1">
        <v>201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122</v>
      </c>
      <c r="K115" s="1">
        <v>70</v>
      </c>
      <c r="L115" s="1">
        <v>14</v>
      </c>
      <c r="M115" s="1">
        <v>0</v>
      </c>
      <c r="N115" s="1">
        <v>59</v>
      </c>
      <c r="O115" s="31">
        <f t="shared" si="12"/>
        <v>610</v>
      </c>
      <c r="P115" s="16">
        <f t="shared" si="11"/>
        <v>1958</v>
      </c>
      <c r="Q115" s="21"/>
    </row>
    <row r="116" spans="1:26" x14ac:dyDescent="0.35">
      <c r="B116" s="18">
        <v>0.375</v>
      </c>
      <c r="C116" s="1">
        <v>78</v>
      </c>
      <c r="D116" s="1">
        <v>142</v>
      </c>
      <c r="E116" s="1">
        <v>0</v>
      </c>
      <c r="F116" s="1">
        <v>0</v>
      </c>
      <c r="G116" s="1">
        <v>0</v>
      </c>
      <c r="H116" s="1">
        <v>0</v>
      </c>
      <c r="I116" s="1">
        <v>0</v>
      </c>
      <c r="J116" s="1">
        <v>104</v>
      </c>
      <c r="K116" s="1">
        <v>49</v>
      </c>
      <c r="L116" s="1">
        <v>12</v>
      </c>
      <c r="M116" s="1">
        <v>0</v>
      </c>
      <c r="N116" s="1">
        <v>35</v>
      </c>
      <c r="O116" s="16">
        <f t="shared" si="12"/>
        <v>420</v>
      </c>
      <c r="P116" s="16">
        <f t="shared" si="11"/>
        <v>1791</v>
      </c>
      <c r="Q116" s="21"/>
      <c r="R116" s="19"/>
      <c r="S116" s="21"/>
    </row>
    <row r="117" spans="1:26" x14ac:dyDescent="0.35">
      <c r="B117" s="18">
        <v>0.38541666666666602</v>
      </c>
      <c r="C117" s="1">
        <v>89</v>
      </c>
      <c r="D117" s="1">
        <v>139</v>
      </c>
      <c r="E117" s="1">
        <v>0</v>
      </c>
      <c r="F117" s="1">
        <v>0</v>
      </c>
      <c r="G117" s="1">
        <v>0</v>
      </c>
      <c r="H117" s="1">
        <v>0</v>
      </c>
      <c r="I117" s="1">
        <v>0</v>
      </c>
      <c r="J117" s="1">
        <v>118</v>
      </c>
      <c r="K117" s="1">
        <v>55</v>
      </c>
      <c r="L117" s="1">
        <v>13</v>
      </c>
      <c r="M117" s="1">
        <v>0</v>
      </c>
      <c r="N117" s="1">
        <v>42</v>
      </c>
      <c r="O117" s="16">
        <f t="shared" si="12"/>
        <v>456</v>
      </c>
      <c r="P117" s="16">
        <f t="shared" si="11"/>
        <v>1823</v>
      </c>
      <c r="Q117" s="21"/>
    </row>
    <row r="118" spans="1:26" x14ac:dyDescent="0.35">
      <c r="A118" s="71" t="s">
        <v>44</v>
      </c>
      <c r="B118" s="18">
        <v>0.39583333333333298</v>
      </c>
      <c r="C118" s="1">
        <v>90</v>
      </c>
      <c r="D118" s="1">
        <v>141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121</v>
      </c>
      <c r="K118" s="1">
        <v>61</v>
      </c>
      <c r="L118" s="1">
        <v>8</v>
      </c>
      <c r="M118" s="1">
        <v>0</v>
      </c>
      <c r="N118" s="1">
        <v>51</v>
      </c>
      <c r="O118" s="16">
        <f t="shared" si="12"/>
        <v>472</v>
      </c>
      <c r="P118" s="16">
        <f t="shared" si="11"/>
        <v>1788</v>
      </c>
      <c r="Q118" s="21"/>
      <c r="R118" s="19"/>
      <c r="T118" s="22"/>
    </row>
    <row r="119" spans="1:26" x14ac:dyDescent="0.35">
      <c r="A119" s="71"/>
      <c r="B119" s="18">
        <v>0.40625</v>
      </c>
      <c r="C119" s="1">
        <v>96</v>
      </c>
      <c r="D119" s="1">
        <v>137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98</v>
      </c>
      <c r="K119" s="1">
        <v>57</v>
      </c>
      <c r="L119" s="1">
        <v>12</v>
      </c>
      <c r="M119" s="1">
        <v>0</v>
      </c>
      <c r="N119" s="1">
        <v>43</v>
      </c>
      <c r="O119" s="16">
        <f t="shared" si="12"/>
        <v>443</v>
      </c>
      <c r="P119" s="16">
        <f t="shared" si="11"/>
        <v>1729</v>
      </c>
      <c r="Q119" s="21"/>
      <c r="R119" s="19"/>
      <c r="T119" s="22"/>
    </row>
    <row r="120" spans="1:26" x14ac:dyDescent="0.35">
      <c r="B120" s="18">
        <v>0.41666666666666702</v>
      </c>
      <c r="C120" s="1">
        <v>101</v>
      </c>
      <c r="D120" s="1">
        <v>119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132</v>
      </c>
      <c r="K120" s="1">
        <v>49</v>
      </c>
      <c r="L120" s="1">
        <v>8</v>
      </c>
      <c r="M120" s="1">
        <v>0</v>
      </c>
      <c r="N120" s="1">
        <v>43</v>
      </c>
      <c r="O120" s="16">
        <f t="shared" si="12"/>
        <v>452</v>
      </c>
      <c r="P120" s="16">
        <f t="shared" si="11"/>
        <v>1716</v>
      </c>
      <c r="R120" s="19"/>
      <c r="S120" s="21"/>
    </row>
    <row r="121" spans="1:26" x14ac:dyDescent="0.35">
      <c r="B121" s="18">
        <v>0.42708333333333298</v>
      </c>
      <c r="C121" s="1">
        <v>83</v>
      </c>
      <c r="D121" s="1">
        <v>121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123</v>
      </c>
      <c r="K121" s="1">
        <v>44</v>
      </c>
      <c r="L121" s="1">
        <v>10</v>
      </c>
      <c r="M121" s="1">
        <v>0</v>
      </c>
      <c r="N121" s="1">
        <v>40</v>
      </c>
      <c r="O121" s="16">
        <f t="shared" si="12"/>
        <v>421</v>
      </c>
      <c r="P121" s="16">
        <f t="shared" si="11"/>
        <v>1698</v>
      </c>
      <c r="Q121" s="21"/>
    </row>
    <row r="122" spans="1:26" x14ac:dyDescent="0.35">
      <c r="A122" s="71"/>
      <c r="B122" s="18">
        <v>0.4375</v>
      </c>
      <c r="C122" s="1">
        <v>93</v>
      </c>
      <c r="D122" s="1">
        <v>120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104</v>
      </c>
      <c r="K122" s="1">
        <v>56</v>
      </c>
      <c r="L122" s="1">
        <v>11</v>
      </c>
      <c r="M122" s="1">
        <v>0</v>
      </c>
      <c r="N122" s="1">
        <v>29</v>
      </c>
      <c r="O122" s="16">
        <f t="shared" si="12"/>
        <v>413</v>
      </c>
      <c r="P122" s="16">
        <f t="shared" si="11"/>
        <v>1728</v>
      </c>
      <c r="Q122" s="21"/>
      <c r="R122" s="19"/>
      <c r="T122" s="22"/>
    </row>
    <row r="123" spans="1:26" x14ac:dyDescent="0.35">
      <c r="A123" s="71"/>
      <c r="B123" s="18">
        <v>0.44791666666666602</v>
      </c>
      <c r="C123" s="1">
        <v>79</v>
      </c>
      <c r="D123" s="1">
        <v>137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116</v>
      </c>
      <c r="K123" s="1">
        <v>52</v>
      </c>
      <c r="L123" s="1">
        <v>17</v>
      </c>
      <c r="M123" s="1">
        <v>0</v>
      </c>
      <c r="N123" s="1">
        <v>29</v>
      </c>
      <c r="O123" s="16">
        <f t="shared" si="12"/>
        <v>430</v>
      </c>
      <c r="P123" s="16">
        <f t="shared" si="11"/>
        <v>1803</v>
      </c>
      <c r="R123" s="19"/>
      <c r="T123" s="22"/>
    </row>
    <row r="124" spans="1:26" x14ac:dyDescent="0.35">
      <c r="A124" s="16"/>
      <c r="B124" s="18">
        <v>0.45833333333333298</v>
      </c>
      <c r="C124" s="1">
        <v>82</v>
      </c>
      <c r="D124" s="1">
        <v>150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122</v>
      </c>
      <c r="K124" s="1">
        <v>27</v>
      </c>
      <c r="L124" s="1">
        <v>7</v>
      </c>
      <c r="M124" s="1">
        <v>0</v>
      </c>
      <c r="N124" s="1">
        <v>46</v>
      </c>
      <c r="O124" s="16">
        <f t="shared" si="12"/>
        <v>434</v>
      </c>
      <c r="P124" s="16">
        <f t="shared" si="11"/>
        <v>1887</v>
      </c>
      <c r="R124" s="19"/>
      <c r="U124" s="16"/>
      <c r="V124" s="16"/>
      <c r="W124" s="16"/>
      <c r="X124" s="16"/>
      <c r="Y124" s="16"/>
      <c r="Z124" s="16"/>
    </row>
    <row r="125" spans="1:26" x14ac:dyDescent="0.35">
      <c r="A125" s="16"/>
      <c r="B125" s="18">
        <v>0.46875</v>
      </c>
      <c r="C125" s="1">
        <v>85</v>
      </c>
      <c r="D125" s="1">
        <v>126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133</v>
      </c>
      <c r="K125" s="1">
        <v>50</v>
      </c>
      <c r="L125" s="1">
        <v>20</v>
      </c>
      <c r="M125" s="1">
        <v>0</v>
      </c>
      <c r="N125" s="1">
        <v>37</v>
      </c>
      <c r="O125" s="16">
        <f t="shared" si="12"/>
        <v>451</v>
      </c>
      <c r="P125" s="16">
        <f t="shared" si="11"/>
        <v>1918</v>
      </c>
      <c r="R125" s="19"/>
      <c r="U125" s="16"/>
      <c r="V125" s="16"/>
      <c r="W125" s="16"/>
      <c r="X125" s="16"/>
      <c r="Y125" s="16"/>
      <c r="Z125" s="16"/>
    </row>
    <row r="126" spans="1:26" x14ac:dyDescent="0.35">
      <c r="A126" s="16"/>
      <c r="B126" s="18">
        <v>0.47916666666666602</v>
      </c>
      <c r="C126" s="1">
        <v>89</v>
      </c>
      <c r="D126" s="1">
        <v>154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135</v>
      </c>
      <c r="K126" s="1">
        <v>65</v>
      </c>
      <c r="L126" s="1">
        <v>12</v>
      </c>
      <c r="M126" s="1">
        <v>0</v>
      </c>
      <c r="N126" s="1">
        <v>33</v>
      </c>
      <c r="O126" s="16">
        <f t="shared" si="12"/>
        <v>488</v>
      </c>
      <c r="P126" s="16">
        <f t="shared" si="11"/>
        <v>1934</v>
      </c>
      <c r="R126" s="19"/>
      <c r="U126" s="16"/>
      <c r="V126" s="16"/>
      <c r="W126" s="16"/>
      <c r="X126" s="16"/>
      <c r="Y126" s="16"/>
      <c r="Z126" s="16"/>
    </row>
    <row r="127" spans="1:26" x14ac:dyDescent="0.35">
      <c r="A127" s="16"/>
      <c r="B127" s="18">
        <v>0.48958333333333298</v>
      </c>
      <c r="C127" s="1">
        <v>107</v>
      </c>
      <c r="D127" s="1">
        <v>155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134</v>
      </c>
      <c r="K127" s="1">
        <v>59</v>
      </c>
      <c r="L127" s="1">
        <v>11</v>
      </c>
      <c r="M127" s="1">
        <v>0</v>
      </c>
      <c r="N127" s="1">
        <v>48</v>
      </c>
      <c r="O127" s="16">
        <f t="shared" si="12"/>
        <v>514</v>
      </c>
      <c r="P127" s="16">
        <f t="shared" si="11"/>
        <v>1941</v>
      </c>
      <c r="R127" s="19"/>
      <c r="U127" s="16"/>
      <c r="V127" s="16"/>
      <c r="W127" s="16"/>
      <c r="X127" s="16"/>
      <c r="Y127" s="16"/>
      <c r="Z127" s="16"/>
    </row>
    <row r="128" spans="1:26" x14ac:dyDescent="0.35">
      <c r="A128" s="16"/>
      <c r="B128" s="18">
        <v>0.5</v>
      </c>
      <c r="C128" s="1">
        <v>69</v>
      </c>
      <c r="D128" s="1">
        <v>145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150</v>
      </c>
      <c r="K128" s="1">
        <v>54</v>
      </c>
      <c r="L128" s="1">
        <v>13</v>
      </c>
      <c r="M128" s="1">
        <v>0</v>
      </c>
      <c r="N128" s="1">
        <v>34</v>
      </c>
      <c r="O128" s="16">
        <f t="shared" si="12"/>
        <v>465</v>
      </c>
      <c r="P128" s="16">
        <f t="shared" si="11"/>
        <v>1933</v>
      </c>
      <c r="R128" s="19"/>
      <c r="U128" s="16"/>
      <c r="V128" s="16"/>
      <c r="W128" s="16"/>
      <c r="X128" s="16"/>
      <c r="Y128" s="16"/>
      <c r="Z128" s="16"/>
    </row>
    <row r="129" spans="1:26" x14ac:dyDescent="0.35">
      <c r="A129" s="16"/>
      <c r="B129" s="18">
        <v>0.51041666666666596</v>
      </c>
      <c r="C129" s="1">
        <v>83</v>
      </c>
      <c r="D129" s="1">
        <v>142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150</v>
      </c>
      <c r="K129" s="1">
        <v>49</v>
      </c>
      <c r="L129" s="1">
        <v>10</v>
      </c>
      <c r="M129" s="1">
        <v>0</v>
      </c>
      <c r="N129" s="1">
        <v>33</v>
      </c>
      <c r="O129" s="16">
        <f t="shared" si="12"/>
        <v>467</v>
      </c>
      <c r="P129" s="16">
        <f t="shared" si="11"/>
        <v>1944</v>
      </c>
      <c r="R129" s="19"/>
      <c r="U129" s="16"/>
      <c r="V129" s="16"/>
      <c r="W129" s="16"/>
      <c r="X129" s="16"/>
      <c r="Y129" s="16"/>
      <c r="Z129" s="16"/>
    </row>
    <row r="130" spans="1:26" x14ac:dyDescent="0.35">
      <c r="A130" s="16"/>
      <c r="B130" s="18">
        <v>0.52083333333333304</v>
      </c>
      <c r="C130" s="1">
        <v>84</v>
      </c>
      <c r="D130" s="1">
        <v>151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171</v>
      </c>
      <c r="K130" s="1">
        <v>49</v>
      </c>
      <c r="L130" s="1">
        <v>9</v>
      </c>
      <c r="M130" s="1">
        <v>0</v>
      </c>
      <c r="N130" s="1">
        <v>31</v>
      </c>
      <c r="O130" s="16">
        <f t="shared" si="12"/>
        <v>495</v>
      </c>
      <c r="P130" s="16">
        <f t="shared" si="11"/>
        <v>1915</v>
      </c>
      <c r="R130" s="19"/>
      <c r="U130" s="16"/>
      <c r="V130" s="16"/>
      <c r="W130" s="16"/>
      <c r="X130" s="16"/>
      <c r="Y130" s="16"/>
      <c r="Z130" s="16"/>
    </row>
    <row r="131" spans="1:26" x14ac:dyDescent="0.35">
      <c r="A131" s="16"/>
      <c r="B131" s="18">
        <v>0.531249999999999</v>
      </c>
      <c r="C131" s="1">
        <v>94</v>
      </c>
      <c r="D131" s="1">
        <v>166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147</v>
      </c>
      <c r="K131" s="1">
        <v>48</v>
      </c>
      <c r="L131" s="1">
        <v>12</v>
      </c>
      <c r="M131" s="1">
        <v>0</v>
      </c>
      <c r="N131" s="1">
        <v>39</v>
      </c>
      <c r="O131" s="16">
        <f t="shared" si="12"/>
        <v>506</v>
      </c>
      <c r="P131" s="16">
        <f t="shared" si="11"/>
        <v>1877</v>
      </c>
      <c r="R131" s="19"/>
      <c r="U131" s="16"/>
      <c r="V131" s="16"/>
      <c r="W131" s="16"/>
      <c r="X131" s="16"/>
      <c r="Y131" s="16"/>
      <c r="Z131" s="16"/>
    </row>
    <row r="132" spans="1:26" x14ac:dyDescent="0.35">
      <c r="A132" s="16"/>
      <c r="B132" s="18">
        <v>0.54166666666666596</v>
      </c>
      <c r="C132" s="1">
        <v>76</v>
      </c>
      <c r="D132" s="1">
        <v>133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173</v>
      </c>
      <c r="K132" s="1">
        <v>42</v>
      </c>
      <c r="L132" s="1">
        <v>6</v>
      </c>
      <c r="M132" s="1">
        <v>0</v>
      </c>
      <c r="N132" s="1">
        <v>46</v>
      </c>
      <c r="O132" s="16">
        <f t="shared" si="12"/>
        <v>476</v>
      </c>
      <c r="P132" s="16">
        <f t="shared" si="11"/>
        <v>1875</v>
      </c>
      <c r="R132" s="19"/>
      <c r="U132" s="16"/>
      <c r="V132" s="16"/>
      <c r="W132" s="16"/>
      <c r="X132" s="16"/>
      <c r="Y132" s="16"/>
      <c r="Z132" s="16"/>
    </row>
    <row r="133" spans="1:26" x14ac:dyDescent="0.35">
      <c r="A133" s="16"/>
      <c r="B133" s="18">
        <v>0.55208333333333304</v>
      </c>
      <c r="C133" s="1">
        <v>79</v>
      </c>
      <c r="D133" s="1">
        <v>125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143</v>
      </c>
      <c r="K133" s="1">
        <v>28</v>
      </c>
      <c r="L133" s="1">
        <v>14</v>
      </c>
      <c r="M133" s="1">
        <v>0</v>
      </c>
      <c r="N133" s="1">
        <v>49</v>
      </c>
      <c r="O133" s="16">
        <f t="shared" si="12"/>
        <v>438</v>
      </c>
      <c r="P133" s="16">
        <f t="shared" si="11"/>
        <v>1866</v>
      </c>
      <c r="R133" s="19"/>
      <c r="U133" s="16"/>
      <c r="V133" s="16"/>
      <c r="W133" s="16"/>
      <c r="X133" s="16"/>
      <c r="Y133" s="16"/>
      <c r="Z133" s="16"/>
    </row>
    <row r="134" spans="1:26" x14ac:dyDescent="0.35">
      <c r="A134" s="16"/>
      <c r="B134" s="18">
        <v>0.562499999999999</v>
      </c>
      <c r="C134" s="1">
        <v>84</v>
      </c>
      <c r="D134" s="1">
        <v>133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154</v>
      </c>
      <c r="K134" s="1">
        <v>40</v>
      </c>
      <c r="L134" s="1">
        <v>9</v>
      </c>
      <c r="M134" s="1">
        <v>0</v>
      </c>
      <c r="N134" s="1">
        <v>37</v>
      </c>
      <c r="O134" s="16">
        <f t="shared" si="12"/>
        <v>457</v>
      </c>
      <c r="P134" s="16">
        <f t="shared" si="11"/>
        <v>1893</v>
      </c>
      <c r="R134" s="19"/>
      <c r="U134" s="16"/>
      <c r="V134" s="16"/>
      <c r="W134" s="16"/>
      <c r="X134" s="16"/>
      <c r="Y134" s="16"/>
      <c r="Z134" s="16"/>
    </row>
    <row r="135" spans="1:26" x14ac:dyDescent="0.35">
      <c r="A135" s="16"/>
      <c r="B135" s="18">
        <v>0.57291666666666596</v>
      </c>
      <c r="C135" s="1">
        <v>84</v>
      </c>
      <c r="D135" s="1">
        <v>147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170</v>
      </c>
      <c r="K135" s="1">
        <v>40</v>
      </c>
      <c r="L135" s="1">
        <v>14</v>
      </c>
      <c r="M135" s="1">
        <v>0</v>
      </c>
      <c r="N135" s="1">
        <v>49</v>
      </c>
      <c r="O135" s="16">
        <f t="shared" si="12"/>
        <v>504</v>
      </c>
      <c r="P135" s="16">
        <f t="shared" si="11"/>
        <v>1927</v>
      </c>
      <c r="R135" s="19"/>
      <c r="U135" s="16"/>
      <c r="V135" s="16"/>
      <c r="W135" s="16"/>
      <c r="X135" s="16"/>
      <c r="Y135" s="16"/>
      <c r="Z135" s="16"/>
    </row>
    <row r="136" spans="1:26" x14ac:dyDescent="0.35">
      <c r="A136" s="16"/>
      <c r="B136" s="18">
        <v>0.58333333333333304</v>
      </c>
      <c r="C136" s="1">
        <v>83</v>
      </c>
      <c r="D136" s="1">
        <v>129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173</v>
      </c>
      <c r="K136" s="1">
        <v>44</v>
      </c>
      <c r="L136" s="1">
        <v>8</v>
      </c>
      <c r="M136" s="1">
        <v>0</v>
      </c>
      <c r="N136" s="1">
        <v>30</v>
      </c>
      <c r="O136" s="16">
        <f t="shared" si="12"/>
        <v>467</v>
      </c>
      <c r="P136" s="16">
        <f t="shared" si="11"/>
        <v>1981</v>
      </c>
      <c r="R136" s="19"/>
      <c r="U136" s="16"/>
      <c r="V136" s="16"/>
      <c r="W136" s="16"/>
      <c r="X136" s="16"/>
      <c r="Y136" s="16"/>
      <c r="Z136" s="16"/>
    </row>
    <row r="137" spans="1:26" x14ac:dyDescent="0.35">
      <c r="A137" s="16"/>
      <c r="B137" s="18">
        <v>0.593749999999999</v>
      </c>
      <c r="C137" s="1">
        <v>71</v>
      </c>
      <c r="D137" s="1">
        <v>132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152</v>
      </c>
      <c r="K137" s="1">
        <v>42</v>
      </c>
      <c r="L137" s="1">
        <v>20</v>
      </c>
      <c r="M137" s="1">
        <v>0</v>
      </c>
      <c r="N137" s="1">
        <v>48</v>
      </c>
      <c r="O137" s="16">
        <f t="shared" si="12"/>
        <v>465</v>
      </c>
      <c r="P137" s="16">
        <f t="shared" si="11"/>
        <v>2047</v>
      </c>
      <c r="R137" s="19"/>
      <c r="U137" s="16"/>
      <c r="V137" s="16"/>
      <c r="W137" s="16"/>
      <c r="X137" s="16"/>
      <c r="Y137" s="16"/>
      <c r="Z137" s="16"/>
    </row>
    <row r="138" spans="1:26" x14ac:dyDescent="0.35">
      <c r="A138" s="16"/>
      <c r="B138" s="18">
        <v>0.60416666666666596</v>
      </c>
      <c r="C138" s="2">
        <v>76</v>
      </c>
      <c r="D138" s="2">
        <v>143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182</v>
      </c>
      <c r="K138" s="2">
        <v>55</v>
      </c>
      <c r="L138" s="2">
        <v>7</v>
      </c>
      <c r="M138" s="2">
        <v>0</v>
      </c>
      <c r="N138" s="2">
        <v>28</v>
      </c>
      <c r="O138" s="16">
        <f t="shared" si="12"/>
        <v>491</v>
      </c>
      <c r="P138" s="16">
        <f t="shared" si="11"/>
        <v>2133</v>
      </c>
      <c r="R138" s="19"/>
      <c r="U138" s="16"/>
      <c r="V138" s="16"/>
      <c r="W138" s="16"/>
      <c r="X138" s="16"/>
      <c r="Y138" s="16"/>
      <c r="Z138" s="16"/>
    </row>
    <row r="139" spans="1:26" x14ac:dyDescent="0.35">
      <c r="A139" s="16"/>
      <c r="B139" s="18">
        <v>0.61458333333333304</v>
      </c>
      <c r="C139" s="2">
        <v>86</v>
      </c>
      <c r="D139" s="2">
        <v>158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212</v>
      </c>
      <c r="K139" s="2">
        <v>54</v>
      </c>
      <c r="L139" s="2">
        <v>13</v>
      </c>
      <c r="M139" s="2">
        <v>0</v>
      </c>
      <c r="N139" s="2">
        <v>35</v>
      </c>
      <c r="O139" s="16">
        <f t="shared" si="12"/>
        <v>558</v>
      </c>
      <c r="P139" s="16">
        <f t="shared" si="11"/>
        <v>2213</v>
      </c>
      <c r="R139" s="19"/>
      <c r="U139" s="16"/>
      <c r="V139" s="16"/>
      <c r="W139" s="16"/>
      <c r="X139" s="16"/>
      <c r="Y139" s="16"/>
      <c r="Z139" s="16"/>
    </row>
    <row r="140" spans="1:26" x14ac:dyDescent="0.35">
      <c r="A140" s="16"/>
      <c r="B140" s="18">
        <v>0.624999999999999</v>
      </c>
      <c r="C140" s="2">
        <v>80</v>
      </c>
      <c r="D140" s="2">
        <v>145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204</v>
      </c>
      <c r="K140" s="2">
        <v>62</v>
      </c>
      <c r="L140" s="2">
        <v>16</v>
      </c>
      <c r="M140" s="2">
        <v>0</v>
      </c>
      <c r="N140" s="2">
        <v>26</v>
      </c>
      <c r="O140" s="16">
        <f t="shared" si="12"/>
        <v>533</v>
      </c>
      <c r="P140" s="16">
        <f t="shared" si="11"/>
        <v>2234</v>
      </c>
      <c r="R140" s="19"/>
      <c r="U140" s="16"/>
      <c r="V140" s="16"/>
      <c r="W140" s="16"/>
      <c r="X140" s="16"/>
      <c r="Y140" s="16"/>
      <c r="Z140" s="16"/>
    </row>
    <row r="141" spans="1:26" x14ac:dyDescent="0.35">
      <c r="A141" s="16"/>
      <c r="B141" s="18">
        <v>0.63541666666666596</v>
      </c>
      <c r="C141" s="2">
        <v>84</v>
      </c>
      <c r="D141" s="2">
        <v>125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223</v>
      </c>
      <c r="K141" s="2">
        <v>66</v>
      </c>
      <c r="L141" s="2">
        <v>16</v>
      </c>
      <c r="M141" s="2">
        <v>0</v>
      </c>
      <c r="N141" s="2">
        <v>37</v>
      </c>
      <c r="O141" s="16">
        <f t="shared" si="12"/>
        <v>551</v>
      </c>
      <c r="P141" s="16">
        <f t="shared" si="11"/>
        <v>2269</v>
      </c>
      <c r="R141" s="16">
        <f>MAX(P140:P152)</f>
        <v>2666</v>
      </c>
      <c r="U141" s="47" t="s">
        <v>39</v>
      </c>
      <c r="V141" s="47"/>
      <c r="W141" s="47"/>
      <c r="X141" s="47"/>
      <c r="Y141" s="47"/>
      <c r="Z141" s="16"/>
    </row>
    <row r="142" spans="1:26" x14ac:dyDescent="0.35">
      <c r="A142" s="16"/>
      <c r="B142" s="18">
        <v>0.64583333333333204</v>
      </c>
      <c r="C142" s="2">
        <v>97</v>
      </c>
      <c r="D142" s="2">
        <v>140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222</v>
      </c>
      <c r="K142" s="2">
        <v>66</v>
      </c>
      <c r="L142" s="2">
        <v>12</v>
      </c>
      <c r="M142" s="2">
        <v>0</v>
      </c>
      <c r="N142" s="2">
        <v>34</v>
      </c>
      <c r="O142" s="16">
        <f t="shared" si="12"/>
        <v>571</v>
      </c>
      <c r="P142" s="16">
        <f t="shared" si="11"/>
        <v>2395</v>
      </c>
      <c r="R142" s="19"/>
      <c r="U142" s="16"/>
      <c r="V142" s="16"/>
      <c r="W142" s="16"/>
      <c r="X142" s="16"/>
      <c r="Y142" s="16"/>
      <c r="Z142" s="16"/>
    </row>
    <row r="143" spans="1:26" x14ac:dyDescent="0.35">
      <c r="A143" s="16"/>
      <c r="B143" s="18">
        <v>0.656249999999999</v>
      </c>
      <c r="C143" s="2">
        <v>72</v>
      </c>
      <c r="D143" s="2">
        <v>156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222</v>
      </c>
      <c r="K143" s="2">
        <v>71</v>
      </c>
      <c r="L143" s="2">
        <v>24</v>
      </c>
      <c r="M143" s="2">
        <v>0</v>
      </c>
      <c r="N143" s="2">
        <v>34</v>
      </c>
      <c r="O143" s="16">
        <f t="shared" si="12"/>
        <v>579</v>
      </c>
      <c r="P143" s="16">
        <f t="shared" si="11"/>
        <v>2512</v>
      </c>
      <c r="R143" s="19"/>
      <c r="U143" s="16"/>
      <c r="V143" s="16"/>
      <c r="W143" s="16"/>
      <c r="X143" s="16"/>
      <c r="Y143" s="16"/>
      <c r="Z143" s="16"/>
    </row>
    <row r="144" spans="1:26" x14ac:dyDescent="0.35">
      <c r="A144" s="16"/>
      <c r="B144" s="18">
        <v>0.66666666666666596</v>
      </c>
      <c r="C144" s="2">
        <v>82</v>
      </c>
      <c r="D144" s="2">
        <v>143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208</v>
      </c>
      <c r="K144" s="2">
        <v>71</v>
      </c>
      <c r="L144" s="2">
        <v>20</v>
      </c>
      <c r="M144" s="2">
        <v>0</v>
      </c>
      <c r="N144" s="2">
        <v>44</v>
      </c>
      <c r="O144" s="16">
        <f t="shared" si="12"/>
        <v>568</v>
      </c>
      <c r="P144" s="16">
        <f t="shared" si="11"/>
        <v>2570</v>
      </c>
      <c r="R144" s="19"/>
      <c r="U144" s="16"/>
      <c r="V144" s="16"/>
      <c r="W144" s="16"/>
      <c r="X144" s="16"/>
      <c r="Y144" s="16"/>
      <c r="Z144" s="16"/>
    </row>
    <row r="145" spans="1:26" x14ac:dyDescent="0.35">
      <c r="A145" s="16"/>
      <c r="B145" s="18">
        <v>0.67708333333333204</v>
      </c>
      <c r="C145" s="2">
        <v>76</v>
      </c>
      <c r="D145" s="2">
        <v>191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255</v>
      </c>
      <c r="K145" s="2">
        <v>88</v>
      </c>
      <c r="L145" s="2">
        <v>18</v>
      </c>
      <c r="M145" s="2">
        <v>0</v>
      </c>
      <c r="N145" s="2">
        <v>49</v>
      </c>
      <c r="O145" s="16">
        <f t="shared" si="12"/>
        <v>677</v>
      </c>
      <c r="P145" s="16">
        <f t="shared" si="11"/>
        <v>2666</v>
      </c>
      <c r="R145" s="19"/>
      <c r="U145" s="16"/>
      <c r="V145" s="16"/>
      <c r="W145" s="16"/>
      <c r="X145" s="16"/>
      <c r="Y145" s="16"/>
      <c r="Z145" s="16"/>
    </row>
    <row r="146" spans="1:26" x14ac:dyDescent="0.35">
      <c r="A146" s="16"/>
      <c r="B146" s="18">
        <v>0.687499999999999</v>
      </c>
      <c r="C146" s="2">
        <v>90</v>
      </c>
      <c r="D146" s="2">
        <v>198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269</v>
      </c>
      <c r="K146" s="2">
        <v>68</v>
      </c>
      <c r="L146" s="2">
        <v>19</v>
      </c>
      <c r="M146" s="2">
        <v>0</v>
      </c>
      <c r="N146" s="2">
        <v>44</v>
      </c>
      <c r="O146" s="16">
        <f t="shared" si="12"/>
        <v>688</v>
      </c>
      <c r="P146" s="16">
        <f t="shared" si="11"/>
        <v>2665</v>
      </c>
      <c r="R146" s="19"/>
      <c r="U146" s="16"/>
      <c r="V146" s="16"/>
      <c r="W146" s="16"/>
      <c r="X146" s="16"/>
      <c r="Y146" s="16"/>
      <c r="Z146" s="16"/>
    </row>
    <row r="147" spans="1:26" x14ac:dyDescent="0.35">
      <c r="A147" s="16"/>
      <c r="B147" s="18">
        <v>0.69791666666666596</v>
      </c>
      <c r="C147" s="2">
        <v>102</v>
      </c>
      <c r="D147" s="2">
        <v>149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239</v>
      </c>
      <c r="K147" s="2">
        <v>82</v>
      </c>
      <c r="L147" s="2">
        <v>23</v>
      </c>
      <c r="M147" s="2">
        <v>0</v>
      </c>
      <c r="N147" s="2">
        <v>42</v>
      </c>
      <c r="O147" s="16">
        <f t="shared" si="12"/>
        <v>637</v>
      </c>
      <c r="P147" s="16">
        <f t="shared" si="11"/>
        <v>2665</v>
      </c>
      <c r="R147" s="19"/>
      <c r="U147" s="16"/>
      <c r="V147" s="16"/>
      <c r="W147" s="16"/>
      <c r="X147" s="16"/>
      <c r="Y147" s="16"/>
      <c r="Z147" s="16"/>
    </row>
    <row r="148" spans="1:26" x14ac:dyDescent="0.35">
      <c r="A148" s="16"/>
      <c r="B148" s="60">
        <v>0.70833333333333204</v>
      </c>
      <c r="C148" s="61">
        <v>101</v>
      </c>
      <c r="D148" s="61">
        <v>196</v>
      </c>
      <c r="E148" s="61">
        <v>0</v>
      </c>
      <c r="F148" s="61">
        <v>0</v>
      </c>
      <c r="G148" s="61">
        <v>0</v>
      </c>
      <c r="H148" s="61">
        <v>0</v>
      </c>
      <c r="I148" s="61">
        <v>0</v>
      </c>
      <c r="J148" s="61">
        <v>241</v>
      </c>
      <c r="K148" s="61">
        <v>80</v>
      </c>
      <c r="L148" s="61">
        <v>18</v>
      </c>
      <c r="M148" s="61">
        <v>0</v>
      </c>
      <c r="N148" s="61">
        <v>28</v>
      </c>
      <c r="O148" s="62">
        <f t="shared" si="12"/>
        <v>664</v>
      </c>
      <c r="P148" s="62">
        <f t="shared" si="11"/>
        <v>2666</v>
      </c>
      <c r="R148" s="43"/>
      <c r="U148" s="16"/>
      <c r="V148" s="16"/>
      <c r="W148" s="16"/>
      <c r="X148" s="16"/>
      <c r="Y148" s="16"/>
      <c r="Z148" s="16"/>
    </row>
    <row r="149" spans="1:26" x14ac:dyDescent="0.35">
      <c r="A149" s="16"/>
      <c r="B149" s="60">
        <v>0.718749999999999</v>
      </c>
      <c r="C149" s="61">
        <v>95</v>
      </c>
      <c r="D149" s="61">
        <v>196</v>
      </c>
      <c r="E149" s="61">
        <v>0</v>
      </c>
      <c r="F149" s="61">
        <v>0</v>
      </c>
      <c r="G149" s="61">
        <v>0</v>
      </c>
      <c r="H149" s="61">
        <v>0</v>
      </c>
      <c r="I149" s="61">
        <v>0</v>
      </c>
      <c r="J149" s="61">
        <v>244</v>
      </c>
      <c r="K149" s="61">
        <v>84</v>
      </c>
      <c r="L149" s="61">
        <v>20</v>
      </c>
      <c r="M149" s="61">
        <v>0</v>
      </c>
      <c r="N149" s="61">
        <v>37</v>
      </c>
      <c r="O149" s="62">
        <f t="shared" si="12"/>
        <v>676</v>
      </c>
      <c r="P149" s="62">
        <f t="shared" si="11"/>
        <v>2545</v>
      </c>
      <c r="R149" s="19"/>
      <c r="U149" s="16"/>
      <c r="V149" s="16"/>
      <c r="W149" s="16"/>
      <c r="X149" s="16"/>
      <c r="Y149" s="16"/>
      <c r="Z149" s="16"/>
    </row>
    <row r="150" spans="1:26" x14ac:dyDescent="0.35">
      <c r="A150" s="16"/>
      <c r="B150" s="60">
        <v>0.72916666666666496</v>
      </c>
      <c r="C150" s="61">
        <v>88</v>
      </c>
      <c r="D150" s="61">
        <v>189</v>
      </c>
      <c r="E150" s="61">
        <v>0</v>
      </c>
      <c r="F150" s="61">
        <v>0</v>
      </c>
      <c r="G150" s="61">
        <v>0</v>
      </c>
      <c r="H150" s="61">
        <v>0</v>
      </c>
      <c r="I150" s="61">
        <v>0</v>
      </c>
      <c r="J150" s="61">
        <v>273</v>
      </c>
      <c r="K150" s="61">
        <v>81</v>
      </c>
      <c r="L150" s="61">
        <v>16</v>
      </c>
      <c r="M150" s="61">
        <v>1</v>
      </c>
      <c r="N150" s="61">
        <v>40</v>
      </c>
      <c r="O150" s="62">
        <f t="shared" si="12"/>
        <v>688</v>
      </c>
      <c r="P150" s="62">
        <f t="shared" si="11"/>
        <v>2367</v>
      </c>
      <c r="R150" s="19"/>
      <c r="U150" s="16"/>
      <c r="V150" s="16"/>
      <c r="W150" s="16"/>
      <c r="X150" s="16"/>
      <c r="Y150" s="16"/>
      <c r="Z150" s="16"/>
    </row>
    <row r="151" spans="1:26" x14ac:dyDescent="0.35">
      <c r="A151" s="16"/>
      <c r="B151" s="60">
        <v>0.73958333333333204</v>
      </c>
      <c r="C151" s="61">
        <v>106</v>
      </c>
      <c r="D151" s="61">
        <v>170</v>
      </c>
      <c r="E151" s="61">
        <v>0</v>
      </c>
      <c r="F151" s="61">
        <v>0</v>
      </c>
      <c r="G151" s="61">
        <v>0</v>
      </c>
      <c r="H151" s="61">
        <v>0</v>
      </c>
      <c r="I151" s="61">
        <v>0</v>
      </c>
      <c r="J151" s="61">
        <v>238</v>
      </c>
      <c r="K151" s="61">
        <v>76</v>
      </c>
      <c r="L151" s="61">
        <v>14</v>
      </c>
      <c r="M151" s="61">
        <v>0</v>
      </c>
      <c r="N151" s="61">
        <v>34</v>
      </c>
      <c r="O151" s="62">
        <f t="shared" si="12"/>
        <v>638</v>
      </c>
      <c r="P151" s="62">
        <f t="shared" si="11"/>
        <v>2163</v>
      </c>
      <c r="R151" s="19"/>
      <c r="U151" s="16"/>
      <c r="V151" s="16"/>
      <c r="W151" s="16"/>
      <c r="X151" s="16"/>
      <c r="Y151" s="16"/>
      <c r="Z151" s="16"/>
    </row>
    <row r="152" spans="1:26" x14ac:dyDescent="0.35">
      <c r="A152" s="16"/>
      <c r="B152" s="18">
        <v>0.749999999999999</v>
      </c>
      <c r="C152" s="1">
        <v>86</v>
      </c>
      <c r="D152" s="1">
        <v>126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207</v>
      </c>
      <c r="K152" s="1">
        <v>73</v>
      </c>
      <c r="L152" s="1">
        <v>24</v>
      </c>
      <c r="M152" s="1">
        <v>0</v>
      </c>
      <c r="N152" s="1">
        <v>27</v>
      </c>
      <c r="O152" s="16">
        <f t="shared" si="12"/>
        <v>543</v>
      </c>
      <c r="P152" s="16">
        <f t="shared" si="11"/>
        <v>1978</v>
      </c>
      <c r="R152" s="19"/>
      <c r="U152" s="16"/>
      <c r="V152" s="16"/>
      <c r="W152" s="16"/>
      <c r="X152" s="16"/>
      <c r="Y152" s="16"/>
      <c r="Z152" s="16"/>
    </row>
    <row r="153" spans="1:26" x14ac:dyDescent="0.35">
      <c r="A153" s="16"/>
      <c r="B153" s="18">
        <v>0.76041666666666496</v>
      </c>
      <c r="C153" s="1">
        <v>91</v>
      </c>
      <c r="D153" s="1">
        <v>108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182</v>
      </c>
      <c r="K153" s="1">
        <v>68</v>
      </c>
      <c r="L153" s="1">
        <v>15</v>
      </c>
      <c r="M153" s="1">
        <v>0</v>
      </c>
      <c r="N153" s="1">
        <v>34</v>
      </c>
      <c r="O153" s="16">
        <f t="shared" si="12"/>
        <v>498</v>
      </c>
      <c r="R153" s="19"/>
      <c r="U153" s="16"/>
      <c r="V153" s="16"/>
      <c r="W153" s="16"/>
      <c r="X153" s="16"/>
      <c r="Y153" s="16"/>
      <c r="Z153" s="16"/>
    </row>
    <row r="154" spans="1:26" x14ac:dyDescent="0.35">
      <c r="A154" s="16"/>
      <c r="B154" s="18">
        <v>0.77083333333333204</v>
      </c>
      <c r="C154" s="1">
        <v>66</v>
      </c>
      <c r="D154" s="1">
        <v>126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195</v>
      </c>
      <c r="K154" s="1">
        <v>56</v>
      </c>
      <c r="L154" s="1">
        <v>9</v>
      </c>
      <c r="M154" s="1">
        <v>0</v>
      </c>
      <c r="N154" s="1">
        <v>32</v>
      </c>
      <c r="O154" s="16">
        <f t="shared" si="12"/>
        <v>484</v>
      </c>
      <c r="R154" s="19"/>
      <c r="U154" s="16"/>
      <c r="V154" s="16"/>
      <c r="W154" s="16"/>
      <c r="X154" s="16"/>
      <c r="Y154" s="16"/>
      <c r="Z154" s="16"/>
    </row>
    <row r="155" spans="1:26" x14ac:dyDescent="0.35">
      <c r="A155" s="16"/>
      <c r="B155" s="18">
        <v>0.781249999999999</v>
      </c>
      <c r="C155" s="1">
        <v>78</v>
      </c>
      <c r="D155" s="1">
        <v>151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155</v>
      </c>
      <c r="K155" s="1">
        <v>44</v>
      </c>
      <c r="L155" s="1">
        <v>7</v>
      </c>
      <c r="M155" s="1">
        <v>0</v>
      </c>
      <c r="N155" s="1">
        <v>18</v>
      </c>
      <c r="O155" s="16">
        <f t="shared" si="12"/>
        <v>453</v>
      </c>
      <c r="R155" s="19"/>
      <c r="U155" s="16"/>
      <c r="V155" s="16"/>
      <c r="W155" s="16"/>
      <c r="X155" s="16"/>
      <c r="Y155" s="16"/>
      <c r="Z155" s="16"/>
    </row>
    <row r="156" spans="1:26" x14ac:dyDescent="0.35">
      <c r="B156" s="18"/>
      <c r="C156" s="16">
        <f t="shared" ref="C156:H156" si="13">SUM(C108:C155)</f>
        <v>4635</v>
      </c>
      <c r="D156" s="16">
        <f t="shared" si="13"/>
        <v>7501</v>
      </c>
      <c r="E156" s="16">
        <f t="shared" si="13"/>
        <v>0</v>
      </c>
      <c r="F156" s="16">
        <f t="shared" si="13"/>
        <v>0</v>
      </c>
      <c r="G156" s="16">
        <f t="shared" si="13"/>
        <v>0</v>
      </c>
      <c r="H156" s="16">
        <f t="shared" si="13"/>
        <v>0</v>
      </c>
      <c r="I156" s="16">
        <f t="shared" ref="I156:N156" si="14">SUM(I108:I155)</f>
        <v>0</v>
      </c>
      <c r="J156" s="16">
        <f t="shared" si="14"/>
        <v>7793</v>
      </c>
      <c r="K156" s="16">
        <f t="shared" si="14"/>
        <v>2869</v>
      </c>
      <c r="L156" s="16">
        <f t="shared" si="14"/>
        <v>629</v>
      </c>
      <c r="M156" s="16">
        <f t="shared" si="14"/>
        <v>1</v>
      </c>
      <c r="N156" s="16">
        <f t="shared" si="14"/>
        <v>1902</v>
      </c>
      <c r="O156" s="16"/>
      <c r="R156" s="19"/>
    </row>
    <row r="157" spans="1:26" x14ac:dyDescent="0.35">
      <c r="A157" s="20" t="s">
        <v>27</v>
      </c>
      <c r="B157" s="19"/>
      <c r="C157" s="48"/>
      <c r="D157" s="19">
        <f>(14+40)/SUM(C109:E112)</f>
        <v>3.5856573705179286E-2</v>
      </c>
      <c r="E157" s="48"/>
      <c r="F157" s="48"/>
      <c r="G157" s="19">
        <v>0</v>
      </c>
      <c r="H157" s="48"/>
      <c r="I157" s="48"/>
      <c r="J157" s="19">
        <f>(13+38)/SUM(I109:K112)</f>
        <v>7.646176911544228E-2</v>
      </c>
      <c r="K157" s="48"/>
      <c r="L157" s="48"/>
      <c r="M157" s="19">
        <f>(1+4)/SUM(L109:N112)</f>
        <v>1.937984496124031E-2</v>
      </c>
      <c r="N157" s="48"/>
      <c r="O157" s="19"/>
      <c r="P157" s="20"/>
      <c r="Q157" s="43" t="s">
        <v>30</v>
      </c>
      <c r="R157" s="19"/>
      <c r="S157" s="19"/>
      <c r="T157" s="19"/>
      <c r="U157" s="20"/>
      <c r="V157" s="20"/>
      <c r="W157" s="20"/>
      <c r="X157" s="20"/>
      <c r="Y157" s="20"/>
      <c r="Z157" s="20"/>
    </row>
    <row r="158" spans="1:26" x14ac:dyDescent="0.35">
      <c r="A158" s="20" t="s">
        <v>28</v>
      </c>
      <c r="B158" s="18"/>
      <c r="C158" s="48"/>
      <c r="D158" s="19">
        <f>(8+17)/SUM(C148:E151)</f>
        <v>2.1910604732690624E-2</v>
      </c>
      <c r="E158" s="48"/>
      <c r="F158" s="48"/>
      <c r="G158" s="19">
        <v>0</v>
      </c>
      <c r="H158" s="48"/>
      <c r="I158" s="48"/>
      <c r="J158" s="19">
        <f>(7+11)/SUM(I148:K151)</f>
        <v>1.366742596810934E-2</v>
      </c>
      <c r="K158" s="48"/>
      <c r="L158" s="48"/>
      <c r="M158" s="19">
        <f>(3+2)/SUM(L148:N151)</f>
        <v>2.403846153846154E-2</v>
      </c>
      <c r="N158" s="48"/>
      <c r="O158" s="16"/>
      <c r="R158" s="19"/>
    </row>
    <row r="159" spans="1:26" x14ac:dyDescent="0.35">
      <c r="B159" s="18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R159" s="19"/>
    </row>
  </sheetData>
  <mergeCells count="6">
    <mergeCell ref="A122:A123"/>
    <mergeCell ref="A12:A13"/>
    <mergeCell ref="A16:A17"/>
    <mergeCell ref="A65:A66"/>
    <mergeCell ref="A69:A70"/>
    <mergeCell ref="A118:A119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57"/>
  <sheetViews>
    <sheetView workbookViewId="0">
      <pane ySplit="1" topLeftCell="A2" activePane="bottomLeft" state="frozen"/>
      <selection activeCell="A47" sqref="A47"/>
      <selection pane="bottomLeft" activeCell="R5" sqref="R5"/>
    </sheetView>
  </sheetViews>
  <sheetFormatPr defaultRowHeight="13.2" x14ac:dyDescent="0.25"/>
  <cols>
    <col min="1" max="1" width="26.5546875" customWidth="1"/>
    <col min="2" max="2" width="9.109375" style="1" customWidth="1"/>
    <col min="3" max="14" width="6.6640625" style="1" customWidth="1"/>
    <col min="15" max="16" width="6.6640625" style="2" customWidth="1"/>
    <col min="17" max="18" width="6.6640625" customWidth="1"/>
    <col min="19" max="20" width="5.6640625" customWidth="1"/>
  </cols>
  <sheetData>
    <row r="1" spans="1:27" s="4" customFormat="1" x14ac:dyDescent="0.25">
      <c r="A1" s="44" t="s">
        <v>48</v>
      </c>
      <c r="B1" s="2"/>
      <c r="C1" s="1" t="s">
        <v>8</v>
      </c>
      <c r="D1" s="1" t="s">
        <v>9</v>
      </c>
      <c r="E1" s="1" t="s">
        <v>10</v>
      </c>
      <c r="F1" s="8" t="s">
        <v>14</v>
      </c>
      <c r="G1" s="8" t="s">
        <v>15</v>
      </c>
      <c r="H1" s="8" t="s">
        <v>16</v>
      </c>
      <c r="I1" s="1" t="s">
        <v>5</v>
      </c>
      <c r="J1" s="1" t="s">
        <v>6</v>
      </c>
      <c r="K1" s="1" t="s">
        <v>7</v>
      </c>
      <c r="L1" s="8" t="s">
        <v>11</v>
      </c>
      <c r="M1" s="8" t="s">
        <v>12</v>
      </c>
      <c r="N1" s="8" t="s">
        <v>13</v>
      </c>
      <c r="O1" s="2"/>
      <c r="P1" s="2"/>
    </row>
    <row r="2" spans="1:27" x14ac:dyDescent="0.25">
      <c r="R2" t="s">
        <v>26</v>
      </c>
    </row>
    <row r="3" spans="1:27" x14ac:dyDescent="0.25">
      <c r="B3" s="27">
        <v>0.29166666666666669</v>
      </c>
      <c r="C3" s="1">
        <f>Counts!C2</f>
        <v>0</v>
      </c>
      <c r="D3" s="1">
        <f>Counts!D2</f>
        <v>303</v>
      </c>
      <c r="E3" s="1">
        <f>Counts!E2</f>
        <v>0</v>
      </c>
      <c r="F3" s="1">
        <f>Counts!F2</f>
        <v>4</v>
      </c>
      <c r="G3" s="1">
        <f>Counts!G2</f>
        <v>0</v>
      </c>
      <c r="H3" s="1">
        <f>Counts!H2</f>
        <v>0</v>
      </c>
      <c r="I3" s="1">
        <f>Counts!I2</f>
        <v>2</v>
      </c>
      <c r="J3" s="1">
        <f>Counts!J2</f>
        <v>81</v>
      </c>
      <c r="K3" s="1">
        <f>Counts!K2</f>
        <v>3</v>
      </c>
      <c r="L3" s="1">
        <f>Counts!L2</f>
        <v>0</v>
      </c>
      <c r="M3" s="1">
        <f>Counts!M2</f>
        <v>0</v>
      </c>
      <c r="N3" s="1">
        <f>Counts!N2</f>
        <v>7</v>
      </c>
      <c r="O3" s="2">
        <f>SUM(C3:N3)</f>
        <v>400</v>
      </c>
      <c r="P3" s="2">
        <f t="shared" ref="P3:P9" si="0">O3+O4+O5+O6</f>
        <v>1860</v>
      </c>
    </row>
    <row r="4" spans="1:27" x14ac:dyDescent="0.25">
      <c r="B4" s="27">
        <v>0.30208333333333331</v>
      </c>
      <c r="C4" s="2">
        <f>Counts!C3</f>
        <v>0</v>
      </c>
      <c r="D4" s="2">
        <f>Counts!D3</f>
        <v>351</v>
      </c>
      <c r="E4" s="2">
        <f>Counts!E3</f>
        <v>2</v>
      </c>
      <c r="F4" s="2">
        <f>Counts!F3</f>
        <v>4</v>
      </c>
      <c r="G4" s="2">
        <f>Counts!G3</f>
        <v>0</v>
      </c>
      <c r="H4" s="2">
        <f>Counts!H3</f>
        <v>1</v>
      </c>
      <c r="I4" s="2">
        <f>Counts!I3</f>
        <v>1</v>
      </c>
      <c r="J4" s="2">
        <f>Counts!J3</f>
        <v>127</v>
      </c>
      <c r="K4" s="2">
        <f>Counts!K3</f>
        <v>2</v>
      </c>
      <c r="L4" s="2">
        <f>Counts!L3</f>
        <v>0</v>
      </c>
      <c r="M4" s="2">
        <f>Counts!M3</f>
        <v>0</v>
      </c>
      <c r="N4" s="2">
        <f>Counts!N3</f>
        <v>13</v>
      </c>
      <c r="O4" s="2">
        <f>SUM(C4:N4)</f>
        <v>501</v>
      </c>
      <c r="P4" s="2">
        <f t="shared" si="0"/>
        <v>1939</v>
      </c>
    </row>
    <row r="5" spans="1:27" x14ac:dyDescent="0.25">
      <c r="B5" s="27">
        <v>0.3125</v>
      </c>
      <c r="C5" s="2">
        <f>Counts!C4</f>
        <v>0</v>
      </c>
      <c r="D5" s="2">
        <f>Counts!D4</f>
        <v>347</v>
      </c>
      <c r="E5" s="2">
        <f>Counts!E4</f>
        <v>0</v>
      </c>
      <c r="F5" s="2">
        <f>Counts!F4</f>
        <v>1</v>
      </c>
      <c r="G5" s="2">
        <f>Counts!G4</f>
        <v>1</v>
      </c>
      <c r="H5" s="2">
        <f>Counts!H4</f>
        <v>1</v>
      </c>
      <c r="I5" s="2">
        <f>Counts!I4</f>
        <v>0</v>
      </c>
      <c r="J5" s="2">
        <f>Counts!J4</f>
        <v>131</v>
      </c>
      <c r="K5" s="2">
        <f>Counts!K4</f>
        <v>0</v>
      </c>
      <c r="L5" s="2">
        <f>Counts!L4</f>
        <v>1</v>
      </c>
      <c r="M5" s="2">
        <f>Counts!M4</f>
        <v>0</v>
      </c>
      <c r="N5" s="2">
        <f>Counts!N4</f>
        <v>9</v>
      </c>
      <c r="O5" s="2">
        <f>SUM(C5:N5)</f>
        <v>491</v>
      </c>
      <c r="P5" s="2">
        <f t="shared" si="0"/>
        <v>1879</v>
      </c>
      <c r="Q5" s="4">
        <f>MAX(P3:P11)</f>
        <v>1939</v>
      </c>
      <c r="R5" s="4">
        <f>Q5/4/(MAX(O4:O7))</f>
        <v>0.96756487025948101</v>
      </c>
      <c r="T5" s="49" t="s">
        <v>17</v>
      </c>
      <c r="U5" s="50" t="s">
        <v>18</v>
      </c>
      <c r="V5" s="51"/>
      <c r="W5" s="51"/>
      <c r="X5" s="51"/>
      <c r="Y5" s="51"/>
      <c r="Z5" s="51"/>
      <c r="AA5" s="51"/>
    </row>
    <row r="6" spans="1:27" x14ac:dyDescent="0.25">
      <c r="B6" s="27">
        <v>0.32291666666666702</v>
      </c>
      <c r="C6" s="2">
        <f>Counts!C5</f>
        <v>0</v>
      </c>
      <c r="D6" s="2">
        <f>Counts!D5</f>
        <v>318</v>
      </c>
      <c r="E6" s="2">
        <f>Counts!E5</f>
        <v>2</v>
      </c>
      <c r="F6" s="2">
        <f>Counts!F5</f>
        <v>1</v>
      </c>
      <c r="G6" s="2">
        <f>Counts!G5</f>
        <v>0</v>
      </c>
      <c r="H6" s="2">
        <f>Counts!H5</f>
        <v>2</v>
      </c>
      <c r="I6" s="2">
        <f>Counts!I5</f>
        <v>2</v>
      </c>
      <c r="J6" s="2">
        <f>Counts!J5</f>
        <v>133</v>
      </c>
      <c r="K6" s="2">
        <f>Counts!K5</f>
        <v>3</v>
      </c>
      <c r="L6" s="2">
        <f>Counts!L5</f>
        <v>1</v>
      </c>
      <c r="M6" s="2">
        <f>Counts!M5</f>
        <v>0</v>
      </c>
      <c r="N6" s="2">
        <f>Counts!N5</f>
        <v>6</v>
      </c>
      <c r="O6" s="2">
        <f t="shared" ref="O6:O12" si="1">SUM(C6:N6)</f>
        <v>468</v>
      </c>
      <c r="P6" s="2">
        <f t="shared" si="0"/>
        <v>1853</v>
      </c>
      <c r="T6" s="51"/>
      <c r="U6" s="52" t="s">
        <v>19</v>
      </c>
      <c r="V6" s="51"/>
      <c r="W6" s="51"/>
      <c r="X6" s="51"/>
      <c r="Y6" s="51"/>
      <c r="Z6" s="51"/>
      <c r="AA6" s="51"/>
    </row>
    <row r="7" spans="1:27" x14ac:dyDescent="0.25">
      <c r="B7" s="27">
        <v>0.33333333333333298</v>
      </c>
      <c r="C7" s="2">
        <f>Counts!C6</f>
        <v>0</v>
      </c>
      <c r="D7" s="2">
        <f>Counts!D6</f>
        <v>317</v>
      </c>
      <c r="E7" s="2">
        <f>Counts!E6</f>
        <v>0</v>
      </c>
      <c r="F7" s="2">
        <f>Counts!F6</f>
        <v>3</v>
      </c>
      <c r="G7" s="2">
        <f>Counts!G6</f>
        <v>0</v>
      </c>
      <c r="H7" s="2">
        <f>Counts!H6</f>
        <v>1</v>
      </c>
      <c r="I7" s="2">
        <f>Counts!I6</f>
        <v>2</v>
      </c>
      <c r="J7" s="2">
        <f>Counts!J6</f>
        <v>143</v>
      </c>
      <c r="K7" s="2">
        <f>Counts!K6</f>
        <v>3</v>
      </c>
      <c r="L7" s="2">
        <f>Counts!L6</f>
        <v>1</v>
      </c>
      <c r="M7" s="2">
        <f>Counts!M6</f>
        <v>0</v>
      </c>
      <c r="N7" s="2">
        <f>Counts!N6</f>
        <v>9</v>
      </c>
      <c r="O7" s="2">
        <f t="shared" si="1"/>
        <v>479</v>
      </c>
      <c r="P7" s="2">
        <f t="shared" si="0"/>
        <v>1816</v>
      </c>
      <c r="T7" s="51"/>
      <c r="U7" s="52" t="s">
        <v>22</v>
      </c>
      <c r="V7" s="51"/>
      <c r="W7" s="51"/>
      <c r="X7" s="51"/>
      <c r="Y7" s="51"/>
      <c r="Z7" s="51"/>
      <c r="AA7" s="51"/>
    </row>
    <row r="8" spans="1:27" x14ac:dyDescent="0.25">
      <c r="A8" s="72" t="str">
        <f>Counts!A12</f>
        <v>SR-747 at Grandin Ridge Drive/Logsdons Meadow Drive</v>
      </c>
      <c r="B8" s="27">
        <v>0.34375</v>
      </c>
      <c r="C8" s="1">
        <f>Counts!C7</f>
        <v>0</v>
      </c>
      <c r="D8" s="1">
        <f>Counts!D7</f>
        <v>288</v>
      </c>
      <c r="E8" s="1">
        <f>Counts!E7</f>
        <v>0</v>
      </c>
      <c r="F8" s="1">
        <f>Counts!F7</f>
        <v>6</v>
      </c>
      <c r="G8" s="1">
        <f>Counts!G7</f>
        <v>0</v>
      </c>
      <c r="H8" s="1">
        <f>Counts!H7</f>
        <v>1</v>
      </c>
      <c r="I8" s="1">
        <f>Counts!I7</f>
        <v>0</v>
      </c>
      <c r="J8" s="1">
        <f>Counts!J7</f>
        <v>135</v>
      </c>
      <c r="K8" s="1">
        <f>Counts!K7</f>
        <v>3</v>
      </c>
      <c r="L8" s="1">
        <f>Counts!L7</f>
        <v>0</v>
      </c>
      <c r="M8" s="1">
        <f>Counts!M7</f>
        <v>0</v>
      </c>
      <c r="N8" s="1">
        <f>Counts!N7</f>
        <v>8</v>
      </c>
      <c r="O8" s="2">
        <f t="shared" si="1"/>
        <v>441</v>
      </c>
      <c r="P8" s="2">
        <f t="shared" si="0"/>
        <v>1686</v>
      </c>
      <c r="T8" s="51"/>
      <c r="U8" s="52" t="s">
        <v>23</v>
      </c>
      <c r="V8" s="51"/>
      <c r="W8" s="51"/>
      <c r="X8" s="51"/>
      <c r="Y8" s="51"/>
      <c r="Z8" s="51"/>
      <c r="AA8" s="51"/>
    </row>
    <row r="9" spans="1:27" ht="13.2" customHeight="1" x14ac:dyDescent="0.25">
      <c r="A9" s="73"/>
      <c r="B9" s="27">
        <v>0.35416666666666602</v>
      </c>
      <c r="C9" s="1">
        <f>Counts!C8</f>
        <v>1</v>
      </c>
      <c r="D9" s="1">
        <f>Counts!D8</f>
        <v>313</v>
      </c>
      <c r="E9" s="1">
        <f>Counts!E8</f>
        <v>0</v>
      </c>
      <c r="F9" s="1">
        <f>Counts!F8</f>
        <v>1</v>
      </c>
      <c r="G9" s="1">
        <f>Counts!G8</f>
        <v>0</v>
      </c>
      <c r="H9" s="1">
        <f>Counts!H8</f>
        <v>0</v>
      </c>
      <c r="I9" s="1">
        <f>Counts!I8</f>
        <v>3</v>
      </c>
      <c r="J9" s="1">
        <f>Counts!J8</f>
        <v>137</v>
      </c>
      <c r="K9" s="1">
        <f>Counts!K8</f>
        <v>2</v>
      </c>
      <c r="L9" s="1">
        <f>Counts!L8</f>
        <v>0</v>
      </c>
      <c r="M9" s="1">
        <f>Counts!M8</f>
        <v>0</v>
      </c>
      <c r="N9" s="1">
        <f>Counts!N8</f>
        <v>8</v>
      </c>
      <c r="O9" s="2">
        <f t="shared" si="1"/>
        <v>465</v>
      </c>
      <c r="P9" s="2">
        <f t="shared" si="0"/>
        <v>1629</v>
      </c>
    </row>
    <row r="10" spans="1:27" x14ac:dyDescent="0.25">
      <c r="A10" s="73"/>
      <c r="B10" s="27">
        <v>0.36458333333333298</v>
      </c>
      <c r="C10" s="1">
        <f>Counts!C9</f>
        <v>0</v>
      </c>
      <c r="D10" s="1">
        <f>Counts!D9</f>
        <v>259</v>
      </c>
      <c r="E10" s="1">
        <f>Counts!E9</f>
        <v>0</v>
      </c>
      <c r="F10" s="1">
        <f>Counts!F9</f>
        <v>4</v>
      </c>
      <c r="G10" s="1">
        <f>Counts!G9</f>
        <v>0</v>
      </c>
      <c r="H10" s="1">
        <f>Counts!H9</f>
        <v>4</v>
      </c>
      <c r="I10" s="1">
        <f>Counts!I9</f>
        <v>4</v>
      </c>
      <c r="J10" s="1">
        <f>Counts!J9</f>
        <v>151</v>
      </c>
      <c r="K10" s="1">
        <f>Counts!K9</f>
        <v>3</v>
      </c>
      <c r="L10" s="1">
        <f>Counts!L9</f>
        <v>1</v>
      </c>
      <c r="M10" s="1">
        <f>Counts!M9</f>
        <v>0</v>
      </c>
      <c r="N10" s="1">
        <f>Counts!N9</f>
        <v>5</v>
      </c>
      <c r="O10" s="2">
        <f t="shared" si="1"/>
        <v>431</v>
      </c>
      <c r="P10" s="2">
        <f>O10+O11+O12+O13</f>
        <v>1544</v>
      </c>
      <c r="Q10" s="4"/>
    </row>
    <row r="11" spans="1:27" x14ac:dyDescent="0.25">
      <c r="A11" s="4"/>
      <c r="B11" s="27">
        <v>0.375</v>
      </c>
      <c r="C11" s="1">
        <f>Counts!C10</f>
        <v>2</v>
      </c>
      <c r="D11" s="1">
        <f>Counts!D10</f>
        <v>181</v>
      </c>
      <c r="E11" s="1">
        <f>Counts!E10</f>
        <v>2</v>
      </c>
      <c r="F11" s="1">
        <f>Counts!F10</f>
        <v>4</v>
      </c>
      <c r="G11" s="1">
        <f>Counts!G10</f>
        <v>0</v>
      </c>
      <c r="H11" s="1">
        <f>Counts!H10</f>
        <v>1</v>
      </c>
      <c r="I11" s="1">
        <f>Counts!I10</f>
        <v>3</v>
      </c>
      <c r="J11" s="1">
        <f>Counts!J10</f>
        <v>143</v>
      </c>
      <c r="K11" s="1">
        <f>Counts!K10</f>
        <v>1</v>
      </c>
      <c r="L11" s="1">
        <f>Counts!L10</f>
        <v>1</v>
      </c>
      <c r="M11" s="1">
        <f>Counts!M10</f>
        <v>0</v>
      </c>
      <c r="N11" s="1">
        <f>Counts!N10</f>
        <v>11</v>
      </c>
      <c r="O11" s="2">
        <f t="shared" si="1"/>
        <v>349</v>
      </c>
      <c r="P11" s="2">
        <f>O11+O12+O13+O14</f>
        <v>1505</v>
      </c>
      <c r="Q11" s="4"/>
    </row>
    <row r="12" spans="1:27" x14ac:dyDescent="0.25">
      <c r="A12" s="4"/>
      <c r="B12" s="27">
        <v>0.38541666666666602</v>
      </c>
      <c r="C12" s="1">
        <f>Counts!C11</f>
        <v>1</v>
      </c>
      <c r="D12" s="1">
        <f>Counts!D11</f>
        <v>202</v>
      </c>
      <c r="E12" s="1">
        <f>Counts!E11</f>
        <v>0</v>
      </c>
      <c r="F12" s="1">
        <f>Counts!F11</f>
        <v>2</v>
      </c>
      <c r="G12" s="1">
        <f>Counts!G11</f>
        <v>0</v>
      </c>
      <c r="H12" s="1">
        <f>Counts!H11</f>
        <v>1</v>
      </c>
      <c r="I12" s="1">
        <f>Counts!I11</f>
        <v>2</v>
      </c>
      <c r="J12" s="1">
        <f>Counts!J11</f>
        <v>164</v>
      </c>
      <c r="K12" s="1">
        <f>Counts!K11</f>
        <v>4</v>
      </c>
      <c r="L12" s="1">
        <f>Counts!L11</f>
        <v>2</v>
      </c>
      <c r="M12" s="1">
        <f>Counts!M11</f>
        <v>0</v>
      </c>
      <c r="N12" s="1">
        <f>Counts!N11</f>
        <v>6</v>
      </c>
      <c r="O12" s="2">
        <f t="shared" si="1"/>
        <v>384</v>
      </c>
      <c r="Q12" s="4"/>
    </row>
    <row r="13" spans="1:27" ht="13.2" customHeight="1" x14ac:dyDescent="0.25">
      <c r="A13" s="4"/>
      <c r="B13" s="27">
        <v>0.39583333333333298</v>
      </c>
      <c r="C13" s="1">
        <f>Counts!C12</f>
        <v>0</v>
      </c>
      <c r="D13" s="1">
        <f>Counts!D12</f>
        <v>228</v>
      </c>
      <c r="E13" s="1">
        <f>Counts!E12</f>
        <v>1</v>
      </c>
      <c r="F13" s="1">
        <f>Counts!F12</f>
        <v>3</v>
      </c>
      <c r="G13" s="1">
        <f>Counts!G12</f>
        <v>0</v>
      </c>
      <c r="H13" s="1">
        <f>Counts!H12</f>
        <v>1</v>
      </c>
      <c r="I13" s="1">
        <f>Counts!I12</f>
        <v>2</v>
      </c>
      <c r="J13" s="1">
        <f>Counts!J12</f>
        <v>134</v>
      </c>
      <c r="K13" s="1">
        <f>Counts!K12</f>
        <v>2</v>
      </c>
      <c r="L13" s="1">
        <f>Counts!L12</f>
        <v>2</v>
      </c>
      <c r="M13" s="1">
        <f>Counts!M12</f>
        <v>0</v>
      </c>
      <c r="N13" s="1">
        <f>Counts!N12</f>
        <v>7</v>
      </c>
      <c r="O13" s="2">
        <f>SUM(C13:N13)</f>
        <v>380</v>
      </c>
    </row>
    <row r="14" spans="1:27" x14ac:dyDescent="0.25">
      <c r="A14" s="4"/>
      <c r="B14" s="27">
        <v>0.40625</v>
      </c>
      <c r="C14" s="1">
        <f>Counts!C13</f>
        <v>0</v>
      </c>
      <c r="D14" s="1">
        <f>Counts!D13</f>
        <v>220</v>
      </c>
      <c r="E14" s="1">
        <f>Counts!E13</f>
        <v>0</v>
      </c>
      <c r="F14" s="1">
        <f>Counts!F13</f>
        <v>1</v>
      </c>
      <c r="G14" s="1">
        <f>Counts!G13</f>
        <v>0</v>
      </c>
      <c r="H14" s="1">
        <f>Counts!H13</f>
        <v>3</v>
      </c>
      <c r="I14" s="1">
        <f>Counts!I13</f>
        <v>0</v>
      </c>
      <c r="J14" s="1">
        <f>Counts!J13</f>
        <v>158</v>
      </c>
      <c r="K14" s="1">
        <f>Counts!K13</f>
        <v>5</v>
      </c>
      <c r="L14" s="1">
        <f>Counts!L13</f>
        <v>1</v>
      </c>
      <c r="M14" s="1">
        <f>Counts!M13</f>
        <v>0</v>
      </c>
      <c r="N14" s="1">
        <f>Counts!N13</f>
        <v>4</v>
      </c>
      <c r="O14" s="2">
        <f>SUM(C14:N14)</f>
        <v>392</v>
      </c>
      <c r="Q14" s="4"/>
    </row>
    <row r="15" spans="1:27" x14ac:dyDescent="0.25">
      <c r="A15" s="4"/>
      <c r="B15" s="28" t="s">
        <v>29</v>
      </c>
      <c r="C15" s="29">
        <f>SUM(C4:C7)</f>
        <v>0</v>
      </c>
      <c r="D15" s="29">
        <f>SUM(D4:D7)</f>
        <v>1333</v>
      </c>
      <c r="E15" s="29">
        <f t="shared" ref="E15:M15" si="2">SUM(E4:E7)</f>
        <v>4</v>
      </c>
      <c r="F15" s="29">
        <f t="shared" si="2"/>
        <v>9</v>
      </c>
      <c r="G15" s="29">
        <f t="shared" si="2"/>
        <v>1</v>
      </c>
      <c r="H15" s="29">
        <f t="shared" si="2"/>
        <v>5</v>
      </c>
      <c r="I15" s="29">
        <f t="shared" si="2"/>
        <v>5</v>
      </c>
      <c r="J15" s="29">
        <f t="shared" si="2"/>
        <v>534</v>
      </c>
      <c r="K15" s="29">
        <f t="shared" si="2"/>
        <v>8</v>
      </c>
      <c r="L15" s="29">
        <f t="shared" si="2"/>
        <v>3</v>
      </c>
      <c r="M15" s="29">
        <f t="shared" si="2"/>
        <v>0</v>
      </c>
      <c r="N15" s="29">
        <f>SUM(N4:N7)</f>
        <v>37</v>
      </c>
      <c r="O15" s="33">
        <f>SUM(O4:O7)</f>
        <v>1939</v>
      </c>
      <c r="P15" s="9" t="s">
        <v>24</v>
      </c>
      <c r="Q15" s="9" t="s">
        <v>25</v>
      </c>
    </row>
    <row r="16" spans="1:27" x14ac:dyDescent="0.25">
      <c r="A16" s="4"/>
      <c r="B16" s="10"/>
      <c r="C16" s="4"/>
      <c r="D16" s="4">
        <f>D15/4/(MAX(D4:D7))</f>
        <v>0.94943019943019946</v>
      </c>
      <c r="E16" s="4"/>
      <c r="F16" s="4">
        <f>F15/4/(MAX(F4:F7))</f>
        <v>0.5625</v>
      </c>
      <c r="G16" s="4"/>
      <c r="H16" s="4">
        <f>H15/4/(MAX(H4:H7))</f>
        <v>0.625</v>
      </c>
      <c r="I16" s="4"/>
      <c r="J16" s="4">
        <f>J15/4/(MAX(J4:J7))</f>
        <v>0.93356643356643354</v>
      </c>
      <c r="K16" s="4"/>
      <c r="L16" s="4"/>
      <c r="M16" s="4"/>
      <c r="N16" s="4"/>
      <c r="Q16" s="9" t="s">
        <v>20</v>
      </c>
    </row>
    <row r="17" spans="1:27" x14ac:dyDescent="0.25">
      <c r="B17" s="2"/>
      <c r="C17" s="2"/>
      <c r="D17" s="4">
        <f>SUM(C15:E15)/4/(MAX(SUM(C6:E6),SUM(C7:E7),SUM(C4:E4),SUM(C5:E5)))</f>
        <v>0.94688385269121811</v>
      </c>
      <c r="E17" s="4"/>
      <c r="F17" s="4"/>
      <c r="G17" s="4">
        <f>SUM(F15:H15)/4/(MAX(SUM(F6:H6),SUM(F7:H7),SUM(F4:H4),SUM(F5:H5)))</f>
        <v>0.75</v>
      </c>
      <c r="H17" s="4"/>
      <c r="I17" s="4"/>
      <c r="J17" s="4">
        <f>SUM(I15:K15)/4/(MAX(SUM(I6:K6),SUM(I7:K7),SUM(I4:K4),SUM(I5:K5)))</f>
        <v>0.92398648648648651</v>
      </c>
      <c r="K17" s="2"/>
      <c r="L17" s="2"/>
      <c r="M17" s="4"/>
      <c r="N17" s="2"/>
      <c r="Q17" s="9" t="s">
        <v>21</v>
      </c>
    </row>
    <row r="18" spans="1:27" x14ac:dyDescent="0.25">
      <c r="Q18" s="44" t="s">
        <v>31</v>
      </c>
      <c r="R18" s="45"/>
      <c r="S18" s="45"/>
      <c r="T18" s="45"/>
      <c r="U18" s="45"/>
      <c r="V18" s="45"/>
      <c r="W18" s="45"/>
      <c r="X18" s="45"/>
      <c r="Y18" s="45"/>
    </row>
    <row r="19" spans="1:27" x14ac:dyDescent="0.25">
      <c r="A19" s="4"/>
      <c r="B19" s="10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Q19" s="44" t="s">
        <v>32</v>
      </c>
      <c r="R19" s="45"/>
      <c r="S19" s="45"/>
      <c r="T19" s="45"/>
      <c r="U19" s="4"/>
      <c r="V19" s="4"/>
      <c r="W19" s="4"/>
    </row>
    <row r="20" spans="1:27" x14ac:dyDescent="0.25">
      <c r="A20" s="4"/>
      <c r="B20" s="2"/>
      <c r="C20" s="2"/>
      <c r="D20" s="4"/>
      <c r="E20" s="2"/>
      <c r="F20" s="2"/>
      <c r="G20" s="4"/>
      <c r="H20" s="2"/>
      <c r="I20" s="2"/>
      <c r="J20" s="4"/>
      <c r="K20" s="2"/>
      <c r="L20" s="2"/>
      <c r="M20" s="4"/>
      <c r="N20" s="2"/>
      <c r="Q20" s="34"/>
      <c r="R20" s="4"/>
      <c r="S20" s="4"/>
      <c r="T20" s="4"/>
      <c r="U20" s="4"/>
      <c r="V20" s="4"/>
      <c r="W20" s="4"/>
    </row>
    <row r="21" spans="1:27" x14ac:dyDescent="0.25">
      <c r="R21" t="s">
        <v>26</v>
      </c>
    </row>
    <row r="22" spans="1:27" x14ac:dyDescent="0.25">
      <c r="B22" s="27">
        <v>0.29166666666666669</v>
      </c>
      <c r="C22" s="1">
        <f>Counts!C55</f>
        <v>0</v>
      </c>
      <c r="D22" s="1">
        <f>Counts!D55</f>
        <v>280</v>
      </c>
      <c r="E22" s="1">
        <f>Counts!E55</f>
        <v>13</v>
      </c>
      <c r="F22" s="1">
        <f>Counts!F55</f>
        <v>38</v>
      </c>
      <c r="G22" s="1">
        <f>Counts!G55</f>
        <v>0</v>
      </c>
      <c r="H22" s="1">
        <f>Counts!H55</f>
        <v>36</v>
      </c>
      <c r="I22" s="1">
        <f>Counts!I55</f>
        <v>19</v>
      </c>
      <c r="J22" s="1">
        <f>Counts!J55</f>
        <v>48</v>
      </c>
      <c r="K22" s="1">
        <f>Counts!K55</f>
        <v>0</v>
      </c>
      <c r="L22" s="1">
        <f>Counts!L55</f>
        <v>0</v>
      </c>
      <c r="M22" s="1">
        <f>Counts!M55</f>
        <v>0</v>
      </c>
      <c r="N22" s="1">
        <f>Counts!N55</f>
        <v>0</v>
      </c>
      <c r="O22" s="2">
        <f>SUM(C22:N22)</f>
        <v>434</v>
      </c>
      <c r="P22" s="2">
        <f t="shared" ref="P22:P30" si="3">O22+O23+O24+O25</f>
        <v>2144</v>
      </c>
    </row>
    <row r="23" spans="1:27" x14ac:dyDescent="0.25">
      <c r="B23" s="27">
        <v>0.30208333333333331</v>
      </c>
      <c r="C23" s="1">
        <f>Counts!C56</f>
        <v>0</v>
      </c>
      <c r="D23" s="1">
        <f>Counts!D56</f>
        <v>338</v>
      </c>
      <c r="E23" s="1">
        <f>Counts!E56</f>
        <v>22</v>
      </c>
      <c r="F23" s="1">
        <f>Counts!F56</f>
        <v>62</v>
      </c>
      <c r="G23" s="1">
        <f>Counts!G56</f>
        <v>0</v>
      </c>
      <c r="H23" s="1">
        <f>Counts!H56</f>
        <v>55</v>
      </c>
      <c r="I23" s="1">
        <f>Counts!I56</f>
        <v>30</v>
      </c>
      <c r="J23" s="1">
        <f>Counts!J56</f>
        <v>68</v>
      </c>
      <c r="K23" s="1">
        <f>Counts!K56</f>
        <v>0</v>
      </c>
      <c r="L23" s="1">
        <f>Counts!L56</f>
        <v>0</v>
      </c>
      <c r="M23" s="1">
        <f>Counts!M56</f>
        <v>0</v>
      </c>
      <c r="N23" s="1">
        <f>Counts!N56</f>
        <v>0</v>
      </c>
      <c r="O23" s="2">
        <f>SUM(C23:N23)</f>
        <v>575</v>
      </c>
      <c r="P23" s="2">
        <f t="shared" si="3"/>
        <v>2198</v>
      </c>
    </row>
    <row r="24" spans="1:27" x14ac:dyDescent="0.25">
      <c r="B24" s="27">
        <v>0.3125</v>
      </c>
      <c r="C24" s="1">
        <f>Counts!C57</f>
        <v>0</v>
      </c>
      <c r="D24" s="1">
        <f>Counts!D57</f>
        <v>325</v>
      </c>
      <c r="E24" s="1">
        <f>Counts!E57</f>
        <v>28</v>
      </c>
      <c r="F24" s="1">
        <f>Counts!F57</f>
        <v>59</v>
      </c>
      <c r="G24" s="1">
        <f>Counts!G57</f>
        <v>0</v>
      </c>
      <c r="H24" s="1">
        <f>Counts!H57</f>
        <v>54</v>
      </c>
      <c r="I24" s="1">
        <f>Counts!I57</f>
        <v>30</v>
      </c>
      <c r="J24" s="1">
        <f>Counts!J57</f>
        <v>74</v>
      </c>
      <c r="K24" s="1">
        <f>Counts!K57</f>
        <v>0</v>
      </c>
      <c r="L24" s="1">
        <f>Counts!L57</f>
        <v>0</v>
      </c>
      <c r="M24" s="1">
        <f>Counts!M57</f>
        <v>0</v>
      </c>
      <c r="N24" s="1">
        <f>Counts!N57</f>
        <v>0</v>
      </c>
      <c r="O24" s="2">
        <f>SUM(C24:N24)</f>
        <v>570</v>
      </c>
      <c r="P24" s="2">
        <f t="shared" si="3"/>
        <v>2186</v>
      </c>
      <c r="Q24" s="4">
        <f>MAX(P22:P30)</f>
        <v>2198</v>
      </c>
      <c r="R24" s="4">
        <f>Q24/4/(MAX(O23:O26))</f>
        <v>0.95565217391304347</v>
      </c>
      <c r="T24" s="49" t="s">
        <v>17</v>
      </c>
      <c r="U24" s="50" t="s">
        <v>18</v>
      </c>
      <c r="V24" s="51"/>
      <c r="W24" s="51"/>
      <c r="X24" s="51"/>
      <c r="Y24" s="51"/>
      <c r="Z24" s="51"/>
      <c r="AA24" s="51"/>
    </row>
    <row r="25" spans="1:27" x14ac:dyDescent="0.25">
      <c r="B25" s="27">
        <v>0.32291666666666702</v>
      </c>
      <c r="C25" s="1">
        <f>Counts!C58</f>
        <v>0</v>
      </c>
      <c r="D25" s="1">
        <f>Counts!D58</f>
        <v>309</v>
      </c>
      <c r="E25" s="1">
        <f>Counts!E58</f>
        <v>26</v>
      </c>
      <c r="F25" s="1">
        <f>Counts!F58</f>
        <v>49</v>
      </c>
      <c r="G25" s="1">
        <f>Counts!G58</f>
        <v>0</v>
      </c>
      <c r="H25" s="1">
        <f>Counts!H58</f>
        <v>53</v>
      </c>
      <c r="I25" s="1">
        <f>Counts!I58</f>
        <v>26</v>
      </c>
      <c r="J25" s="1">
        <f>Counts!J58</f>
        <v>102</v>
      </c>
      <c r="K25" s="1">
        <f>Counts!K58</f>
        <v>0</v>
      </c>
      <c r="L25" s="1">
        <f>Counts!L58</f>
        <v>0</v>
      </c>
      <c r="M25" s="1">
        <f>Counts!M58</f>
        <v>0</v>
      </c>
      <c r="N25" s="1">
        <f>Counts!N58</f>
        <v>0</v>
      </c>
      <c r="O25" s="2">
        <f t="shared" ref="O25:O31" si="4">SUM(C25:N25)</f>
        <v>565</v>
      </c>
      <c r="P25" s="2">
        <f t="shared" si="3"/>
        <v>2140</v>
      </c>
      <c r="T25" s="51"/>
      <c r="U25" s="52" t="s">
        <v>19</v>
      </c>
      <c r="V25" s="51"/>
      <c r="W25" s="51"/>
      <c r="X25" s="51"/>
      <c r="Y25" s="51"/>
      <c r="Z25" s="51"/>
      <c r="AA25" s="51"/>
    </row>
    <row r="26" spans="1:27" x14ac:dyDescent="0.25">
      <c r="B26" s="27">
        <v>0.33333333333333298</v>
      </c>
      <c r="C26" s="1">
        <f>Counts!C59</f>
        <v>0</v>
      </c>
      <c r="D26" s="1">
        <f>Counts!D59</f>
        <v>268</v>
      </c>
      <c r="E26" s="1">
        <f>Counts!E59</f>
        <v>17</v>
      </c>
      <c r="F26" s="1">
        <f>Counts!F59</f>
        <v>50</v>
      </c>
      <c r="G26" s="1">
        <f>Counts!G59</f>
        <v>0</v>
      </c>
      <c r="H26" s="1">
        <f>Counts!H59</f>
        <v>46</v>
      </c>
      <c r="I26" s="1">
        <f>Counts!I59</f>
        <v>26</v>
      </c>
      <c r="J26" s="1">
        <f>Counts!J59</f>
        <v>80</v>
      </c>
      <c r="K26" s="1">
        <f>Counts!K59</f>
        <v>0</v>
      </c>
      <c r="L26" s="1">
        <f>Counts!L59</f>
        <v>0</v>
      </c>
      <c r="M26" s="1">
        <f>Counts!M59</f>
        <v>0</v>
      </c>
      <c r="N26" s="1">
        <f>Counts!N59</f>
        <v>1</v>
      </c>
      <c r="O26" s="2">
        <f t="shared" si="4"/>
        <v>488</v>
      </c>
      <c r="P26" s="2">
        <f t="shared" si="3"/>
        <v>2100</v>
      </c>
      <c r="T26" s="51"/>
      <c r="U26" s="52" t="s">
        <v>22</v>
      </c>
      <c r="V26" s="51"/>
      <c r="W26" s="51"/>
      <c r="X26" s="51"/>
      <c r="Y26" s="51"/>
      <c r="Z26" s="51"/>
      <c r="AA26" s="51"/>
    </row>
    <row r="27" spans="1:27" x14ac:dyDescent="0.25">
      <c r="A27" s="72" t="str">
        <f>Counts!A65</f>
        <v>SR-747 at SR-129 WB Ramp</v>
      </c>
      <c r="B27" s="27">
        <v>0.34375</v>
      </c>
      <c r="C27" s="1">
        <f>Counts!C60</f>
        <v>0</v>
      </c>
      <c r="D27" s="1">
        <f>Counts!D60</f>
        <v>296</v>
      </c>
      <c r="E27" s="1">
        <f>Counts!E60</f>
        <v>15</v>
      </c>
      <c r="F27" s="1">
        <f>Counts!F60</f>
        <v>47</v>
      </c>
      <c r="G27" s="1">
        <f>Counts!G60</f>
        <v>0</v>
      </c>
      <c r="H27" s="1">
        <f>Counts!H60</f>
        <v>64</v>
      </c>
      <c r="I27" s="1">
        <f>Counts!I60</f>
        <v>44</v>
      </c>
      <c r="J27" s="1">
        <f>Counts!J60</f>
        <v>97</v>
      </c>
      <c r="K27" s="1">
        <f>Counts!K60</f>
        <v>0</v>
      </c>
      <c r="L27" s="1">
        <f>Counts!L60</f>
        <v>0</v>
      </c>
      <c r="M27" s="1">
        <f>Counts!M60</f>
        <v>0</v>
      </c>
      <c r="N27" s="1">
        <f>Counts!N60</f>
        <v>0</v>
      </c>
      <c r="O27" s="2">
        <f t="shared" si="4"/>
        <v>563</v>
      </c>
      <c r="P27" s="2">
        <f t="shared" si="3"/>
        <v>2023</v>
      </c>
      <c r="T27" s="51"/>
      <c r="U27" s="52" t="s">
        <v>23</v>
      </c>
      <c r="V27" s="51"/>
      <c r="W27" s="51"/>
      <c r="X27" s="51"/>
      <c r="Y27" s="51"/>
      <c r="Z27" s="51"/>
      <c r="AA27" s="51"/>
    </row>
    <row r="28" spans="1:27" x14ac:dyDescent="0.25">
      <c r="A28" s="73"/>
      <c r="B28" s="27">
        <v>0.35416666666666602</v>
      </c>
      <c r="C28" s="1">
        <f>Counts!C61</f>
        <v>0</v>
      </c>
      <c r="D28" s="1">
        <f>Counts!D61</f>
        <v>282</v>
      </c>
      <c r="E28" s="1">
        <f>Counts!E61</f>
        <v>28</v>
      </c>
      <c r="F28" s="1">
        <f>Counts!F61</f>
        <v>40</v>
      </c>
      <c r="G28" s="1">
        <f>Counts!G61</f>
        <v>0</v>
      </c>
      <c r="H28" s="1">
        <f>Counts!H61</f>
        <v>48</v>
      </c>
      <c r="I28" s="1">
        <f>Counts!I61</f>
        <v>44</v>
      </c>
      <c r="J28" s="1">
        <f>Counts!J61</f>
        <v>82</v>
      </c>
      <c r="K28" s="1">
        <f>Counts!K61</f>
        <v>0</v>
      </c>
      <c r="L28" s="1">
        <f>Counts!L61</f>
        <v>0</v>
      </c>
      <c r="M28" s="1">
        <f>Counts!M61</f>
        <v>0</v>
      </c>
      <c r="N28" s="1">
        <f>Counts!N61</f>
        <v>0</v>
      </c>
      <c r="O28" s="2">
        <f t="shared" si="4"/>
        <v>524</v>
      </c>
      <c r="P28" s="2">
        <f t="shared" si="3"/>
        <v>1895</v>
      </c>
    </row>
    <row r="29" spans="1:27" x14ac:dyDescent="0.25">
      <c r="A29" s="73"/>
      <c r="B29" s="27">
        <v>0.36458333333333298</v>
      </c>
      <c r="C29" s="1">
        <f>Counts!C62</f>
        <v>0</v>
      </c>
      <c r="D29" s="1">
        <f>Counts!D62</f>
        <v>265</v>
      </c>
      <c r="E29" s="1">
        <f>Counts!E62</f>
        <v>19</v>
      </c>
      <c r="F29" s="1">
        <f>Counts!F62</f>
        <v>50</v>
      </c>
      <c r="G29" s="1">
        <f>Counts!G62</f>
        <v>1</v>
      </c>
      <c r="H29" s="1">
        <f>Counts!H62</f>
        <v>52</v>
      </c>
      <c r="I29" s="1">
        <f>Counts!I62</f>
        <v>32</v>
      </c>
      <c r="J29" s="1">
        <f>Counts!J62</f>
        <v>106</v>
      </c>
      <c r="K29" s="1">
        <f>Counts!K62</f>
        <v>0</v>
      </c>
      <c r="L29" s="1">
        <f>Counts!L62</f>
        <v>0</v>
      </c>
      <c r="M29" s="1">
        <f>Counts!M62</f>
        <v>0</v>
      </c>
      <c r="N29" s="1">
        <f>Counts!N62</f>
        <v>0</v>
      </c>
      <c r="O29" s="2">
        <f t="shared" si="4"/>
        <v>525</v>
      </c>
      <c r="P29" s="2">
        <f t="shared" si="3"/>
        <v>1821</v>
      </c>
      <c r="Q29" s="4"/>
    </row>
    <row r="30" spans="1:27" x14ac:dyDescent="0.25">
      <c r="A30" s="4"/>
      <c r="B30" s="27">
        <v>0.375</v>
      </c>
      <c r="C30" s="1">
        <f>Counts!C63</f>
        <v>0</v>
      </c>
      <c r="D30" s="1">
        <f>Counts!D63</f>
        <v>171</v>
      </c>
      <c r="E30" s="1">
        <f>Counts!E63</f>
        <v>19</v>
      </c>
      <c r="F30" s="1">
        <f>Counts!F63</f>
        <v>38</v>
      </c>
      <c r="G30" s="1">
        <f>Counts!G63</f>
        <v>0</v>
      </c>
      <c r="H30" s="1">
        <f>Counts!H63</f>
        <v>65</v>
      </c>
      <c r="I30" s="1">
        <f>Counts!I63</f>
        <v>32</v>
      </c>
      <c r="J30" s="1">
        <f>Counts!J63</f>
        <v>86</v>
      </c>
      <c r="K30" s="1">
        <f>Counts!K63</f>
        <v>0</v>
      </c>
      <c r="L30" s="1">
        <f>Counts!L63</f>
        <v>0</v>
      </c>
      <c r="M30" s="1">
        <f>Counts!M63</f>
        <v>0</v>
      </c>
      <c r="N30" s="1">
        <f>Counts!N63</f>
        <v>0</v>
      </c>
      <c r="O30" s="2">
        <f t="shared" si="4"/>
        <v>411</v>
      </c>
      <c r="P30" s="2">
        <f t="shared" si="3"/>
        <v>1744</v>
      </c>
      <c r="Q30" s="4"/>
    </row>
    <row r="31" spans="1:27" x14ac:dyDescent="0.25">
      <c r="A31" s="4"/>
      <c r="B31" s="27">
        <v>0.38541666666666602</v>
      </c>
      <c r="C31" s="1">
        <f>Counts!C64</f>
        <v>0</v>
      </c>
      <c r="D31" s="1">
        <f>Counts!D64</f>
        <v>196</v>
      </c>
      <c r="E31" s="1">
        <f>Counts!E64</f>
        <v>13</v>
      </c>
      <c r="F31" s="1">
        <f>Counts!F64</f>
        <v>37</v>
      </c>
      <c r="G31" s="1">
        <f>Counts!G64</f>
        <v>2</v>
      </c>
      <c r="H31" s="1">
        <f>Counts!H64</f>
        <v>46</v>
      </c>
      <c r="I31" s="1">
        <f>Counts!I64</f>
        <v>30</v>
      </c>
      <c r="J31" s="1">
        <f>Counts!J64</f>
        <v>111</v>
      </c>
      <c r="K31" s="1">
        <f>Counts!K64</f>
        <v>0</v>
      </c>
      <c r="L31" s="1">
        <f>Counts!L64</f>
        <v>0</v>
      </c>
      <c r="M31" s="1">
        <f>Counts!M64</f>
        <v>0</v>
      </c>
      <c r="N31" s="1">
        <f>Counts!N64</f>
        <v>0</v>
      </c>
      <c r="O31" s="2">
        <f t="shared" si="4"/>
        <v>435</v>
      </c>
      <c r="Q31" s="4"/>
    </row>
    <row r="32" spans="1:27" x14ac:dyDescent="0.25">
      <c r="A32" s="4"/>
      <c r="B32" s="27">
        <v>0.39583333333333298</v>
      </c>
      <c r="C32" s="1">
        <f>Counts!C65</f>
        <v>0</v>
      </c>
      <c r="D32" s="1">
        <f>Counts!D65</f>
        <v>202</v>
      </c>
      <c r="E32" s="1">
        <f>Counts!E65</f>
        <v>18</v>
      </c>
      <c r="F32" s="1">
        <f>Counts!F65</f>
        <v>34</v>
      </c>
      <c r="G32" s="1">
        <f>Counts!G65</f>
        <v>0</v>
      </c>
      <c r="H32" s="1">
        <f>Counts!H65</f>
        <v>81</v>
      </c>
      <c r="I32" s="1">
        <f>Counts!I65</f>
        <v>40</v>
      </c>
      <c r="J32" s="1">
        <f>Counts!J65</f>
        <v>75</v>
      </c>
      <c r="K32" s="1">
        <f>Counts!K65</f>
        <v>0</v>
      </c>
      <c r="L32" s="1">
        <f>Counts!L65</f>
        <v>0</v>
      </c>
      <c r="M32" s="1">
        <f>Counts!M65</f>
        <v>0</v>
      </c>
      <c r="N32" s="1">
        <f>Counts!N65</f>
        <v>0</v>
      </c>
      <c r="O32" s="2">
        <f>SUM(C32:N32)</f>
        <v>450</v>
      </c>
    </row>
    <row r="33" spans="1:27" x14ac:dyDescent="0.25">
      <c r="A33" s="4"/>
      <c r="B33" s="27">
        <v>0.40625</v>
      </c>
      <c r="C33" s="1">
        <f>Counts!C66</f>
        <v>0</v>
      </c>
      <c r="D33" s="1">
        <f>Counts!D66</f>
        <v>216</v>
      </c>
      <c r="E33" s="1">
        <f>Counts!E66</f>
        <v>19</v>
      </c>
      <c r="F33" s="1">
        <f>Counts!F66</f>
        <v>31</v>
      </c>
      <c r="G33" s="1">
        <f>Counts!G66</f>
        <v>1</v>
      </c>
      <c r="H33" s="1">
        <f>Counts!H66</f>
        <v>68</v>
      </c>
      <c r="I33" s="1">
        <f>Counts!I66</f>
        <v>31</v>
      </c>
      <c r="J33" s="1">
        <f>Counts!J66</f>
        <v>82</v>
      </c>
      <c r="K33" s="1">
        <f>Counts!K66</f>
        <v>0</v>
      </c>
      <c r="L33" s="1">
        <f>Counts!L66</f>
        <v>0</v>
      </c>
      <c r="M33" s="1">
        <f>Counts!M66</f>
        <v>0</v>
      </c>
      <c r="N33" s="1">
        <f>Counts!N66</f>
        <v>0</v>
      </c>
      <c r="O33" s="2">
        <f>SUM(C33:N33)</f>
        <v>448</v>
      </c>
      <c r="Q33" s="4"/>
    </row>
    <row r="34" spans="1:27" x14ac:dyDescent="0.25">
      <c r="A34" s="4"/>
      <c r="B34" s="28" t="s">
        <v>29</v>
      </c>
      <c r="C34" s="29">
        <f>SUM(C23:C26)</f>
        <v>0</v>
      </c>
      <c r="D34" s="29">
        <f t="shared" ref="D34:M34" si="5">SUM(D23:D26)</f>
        <v>1240</v>
      </c>
      <c r="E34" s="29">
        <f t="shared" si="5"/>
        <v>93</v>
      </c>
      <c r="F34" s="29">
        <f t="shared" si="5"/>
        <v>220</v>
      </c>
      <c r="G34" s="29">
        <f t="shared" si="5"/>
        <v>0</v>
      </c>
      <c r="H34" s="29">
        <f t="shared" si="5"/>
        <v>208</v>
      </c>
      <c r="I34" s="29">
        <f t="shared" si="5"/>
        <v>112</v>
      </c>
      <c r="J34" s="29">
        <f t="shared" si="5"/>
        <v>324</v>
      </c>
      <c r="K34" s="29">
        <f t="shared" si="5"/>
        <v>0</v>
      </c>
      <c r="L34" s="29">
        <f t="shared" si="5"/>
        <v>0</v>
      </c>
      <c r="M34" s="29">
        <f t="shared" si="5"/>
        <v>0</v>
      </c>
      <c r="N34" s="29">
        <f>SUM(N23:N26)</f>
        <v>1</v>
      </c>
      <c r="O34" s="33">
        <f>SUM(O23:O26)</f>
        <v>2198</v>
      </c>
      <c r="P34" s="9" t="s">
        <v>24</v>
      </c>
      <c r="Q34" s="9" t="s">
        <v>25</v>
      </c>
    </row>
    <row r="35" spans="1:27" x14ac:dyDescent="0.25">
      <c r="A35" s="4"/>
      <c r="B35" s="10"/>
      <c r="C35" s="4"/>
      <c r="D35" s="4">
        <f>D34/4/(MAX(D23:D26))</f>
        <v>0.91715976331360949</v>
      </c>
      <c r="E35" s="4"/>
      <c r="F35" s="4">
        <f>F34/4/(MAX(F23:F26))</f>
        <v>0.88709677419354838</v>
      </c>
      <c r="G35" s="4"/>
      <c r="H35" s="4">
        <f>H34/4/(MAX(H23:H26))</f>
        <v>0.94545454545454544</v>
      </c>
      <c r="I35" s="4"/>
      <c r="J35" s="4">
        <f>J34/4/(MAX(J23:J26))</f>
        <v>0.79411764705882348</v>
      </c>
      <c r="K35" s="4"/>
      <c r="L35" s="4"/>
      <c r="M35" s="4"/>
      <c r="N35" s="4"/>
      <c r="Q35" s="9" t="s">
        <v>20</v>
      </c>
    </row>
    <row r="36" spans="1:27" x14ac:dyDescent="0.25">
      <c r="B36" s="2"/>
      <c r="C36" s="2"/>
      <c r="D36" s="4">
        <f>SUM(C34:E34)/4/(MAX(SUM(C25:E25),SUM(C26:E26),SUM(C23:E23),SUM(C24:E24)))</f>
        <v>0.92569444444444449</v>
      </c>
      <c r="E36" s="4"/>
      <c r="F36" s="4"/>
      <c r="G36" s="4">
        <f>SUM(F34:H34)/4/(MAX(SUM(F25:H25),SUM(F26:H26),SUM(F23:H23),SUM(F24:H24)))</f>
        <v>0.9145299145299145</v>
      </c>
      <c r="H36" s="4"/>
      <c r="I36" s="4"/>
      <c r="J36" s="4">
        <f>SUM(I34:K34)/4/(MAX(SUM(I25:K25),SUM(I26:K26),SUM(I23:K23),SUM(I24:K24)))</f>
        <v>0.8515625</v>
      </c>
      <c r="K36" s="2"/>
      <c r="L36" s="2"/>
      <c r="M36" s="4"/>
      <c r="N36" s="2"/>
      <c r="Q36" s="9" t="s">
        <v>21</v>
      </c>
    </row>
    <row r="37" spans="1:27" x14ac:dyDescent="0.25">
      <c r="Q37" s="44" t="s">
        <v>31</v>
      </c>
      <c r="R37" s="45"/>
      <c r="S37" s="45"/>
      <c r="T37" s="45"/>
      <c r="U37" s="45"/>
      <c r="V37" s="45"/>
      <c r="W37" s="45"/>
      <c r="X37" s="45"/>
      <c r="Y37" s="45"/>
    </row>
    <row r="38" spans="1:27" x14ac:dyDescent="0.25">
      <c r="A38" s="4"/>
      <c r="B38" s="10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Q38" s="44" t="s">
        <v>32</v>
      </c>
      <c r="R38" s="45"/>
      <c r="S38" s="45"/>
      <c r="T38" s="45"/>
      <c r="U38" s="4"/>
      <c r="V38" s="4"/>
      <c r="W38" s="4"/>
    </row>
    <row r="39" spans="1:27" x14ac:dyDescent="0.25">
      <c r="A39" s="4"/>
      <c r="B39" s="2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Q39" s="4"/>
      <c r="R39" s="4"/>
      <c r="S39" s="4"/>
      <c r="T39" s="4"/>
      <c r="U39" s="4"/>
      <c r="V39" s="4"/>
      <c r="W39" s="4"/>
    </row>
    <row r="40" spans="1:27" x14ac:dyDescent="0.25">
      <c r="R40" t="s">
        <v>26</v>
      </c>
    </row>
    <row r="41" spans="1:27" x14ac:dyDescent="0.25">
      <c r="B41" s="27">
        <v>0.29166666666666669</v>
      </c>
      <c r="C41" s="1">
        <f>Counts!C108</f>
        <v>157</v>
      </c>
      <c r="D41" s="1">
        <f>Counts!D108</f>
        <v>175</v>
      </c>
      <c r="E41" s="1">
        <f>Counts!E108</f>
        <v>0</v>
      </c>
      <c r="F41" s="1">
        <f>Counts!F108</f>
        <v>0</v>
      </c>
      <c r="G41" s="1">
        <f>Counts!G108</f>
        <v>0</v>
      </c>
      <c r="H41" s="1">
        <f>Counts!H108</f>
        <v>0</v>
      </c>
      <c r="I41" s="1">
        <f>Counts!I108</f>
        <v>0</v>
      </c>
      <c r="J41" s="1">
        <f>Counts!J108</f>
        <v>56</v>
      </c>
      <c r="K41" s="1">
        <f>Counts!K108</f>
        <v>67</v>
      </c>
      <c r="L41" s="1">
        <f>Counts!L108</f>
        <v>8</v>
      </c>
      <c r="M41" s="1">
        <f>Counts!M108</f>
        <v>0</v>
      </c>
      <c r="N41" s="1">
        <f>Counts!N108</f>
        <v>56</v>
      </c>
      <c r="O41" s="2">
        <f>SUM(C41:N41)</f>
        <v>519</v>
      </c>
      <c r="P41" s="2">
        <f t="shared" ref="P41:P49" si="6">O41+O42+O43+O44</f>
        <v>2395</v>
      </c>
    </row>
    <row r="42" spans="1:27" x14ac:dyDescent="0.25">
      <c r="B42" s="27">
        <v>0.30208333333333331</v>
      </c>
      <c r="C42" s="1">
        <f>Counts!C109</f>
        <v>151</v>
      </c>
      <c r="D42" s="1">
        <f>Counts!D109</f>
        <v>239</v>
      </c>
      <c r="E42" s="1">
        <f>Counts!E109</f>
        <v>0</v>
      </c>
      <c r="F42" s="1">
        <f>Counts!F109</f>
        <v>0</v>
      </c>
      <c r="G42" s="1">
        <f>Counts!G109</f>
        <v>0</v>
      </c>
      <c r="H42" s="1">
        <f>Counts!H109</f>
        <v>0</v>
      </c>
      <c r="I42" s="1">
        <f>Counts!I109</f>
        <v>0</v>
      </c>
      <c r="J42" s="1">
        <f>Counts!J109</f>
        <v>92</v>
      </c>
      <c r="K42" s="1">
        <f>Counts!K109</f>
        <v>79</v>
      </c>
      <c r="L42" s="1">
        <f>Counts!L109</f>
        <v>8</v>
      </c>
      <c r="M42" s="1">
        <f>Counts!M109</f>
        <v>0</v>
      </c>
      <c r="N42" s="1">
        <f>Counts!N109</f>
        <v>58</v>
      </c>
      <c r="O42" s="2">
        <f>SUM(C42:N42)</f>
        <v>627</v>
      </c>
      <c r="P42" s="2">
        <f t="shared" si="6"/>
        <v>2431</v>
      </c>
    </row>
    <row r="43" spans="1:27" x14ac:dyDescent="0.25">
      <c r="B43" s="27">
        <v>0.3125</v>
      </c>
      <c r="C43" s="1">
        <f>Counts!C110</f>
        <v>162</v>
      </c>
      <c r="D43" s="1">
        <f>Counts!D110</f>
        <v>235</v>
      </c>
      <c r="E43" s="1">
        <f>Counts!E110</f>
        <v>0</v>
      </c>
      <c r="F43" s="1">
        <f>Counts!F110</f>
        <v>0</v>
      </c>
      <c r="G43" s="1">
        <f>Counts!G110</f>
        <v>0</v>
      </c>
      <c r="H43" s="1">
        <f>Counts!H110</f>
        <v>0</v>
      </c>
      <c r="I43" s="1">
        <f>Counts!I110</f>
        <v>0</v>
      </c>
      <c r="J43" s="1">
        <f>Counts!J110</f>
        <v>89</v>
      </c>
      <c r="K43" s="1">
        <f>Counts!K110</f>
        <v>72</v>
      </c>
      <c r="L43" s="1">
        <f>Counts!L110</f>
        <v>10</v>
      </c>
      <c r="M43" s="1">
        <f>Counts!M110</f>
        <v>0</v>
      </c>
      <c r="N43" s="1">
        <f>Counts!N110</f>
        <v>72</v>
      </c>
      <c r="O43" s="2">
        <f>SUM(C43:N43)</f>
        <v>640</v>
      </c>
      <c r="P43" s="2">
        <f t="shared" si="6"/>
        <v>2383</v>
      </c>
      <c r="Q43" s="4">
        <f>MAX(P41:P49)</f>
        <v>2431</v>
      </c>
      <c r="R43" s="4">
        <f>Q43/4/(MAX(O42:O45))</f>
        <v>0.94960937499999998</v>
      </c>
      <c r="T43" s="49" t="s">
        <v>17</v>
      </c>
      <c r="U43" s="50" t="s">
        <v>18</v>
      </c>
      <c r="V43" s="51"/>
      <c r="W43" s="51"/>
      <c r="X43" s="51"/>
      <c r="Y43" s="51"/>
      <c r="Z43" s="51"/>
      <c r="AA43" s="51"/>
    </row>
    <row r="44" spans="1:27" x14ac:dyDescent="0.25">
      <c r="B44" s="27">
        <v>0.32291666666666702</v>
      </c>
      <c r="C44" s="1">
        <f>Counts!C111</f>
        <v>143</v>
      </c>
      <c r="D44" s="1">
        <f>Counts!D111</f>
        <v>228</v>
      </c>
      <c r="E44" s="1">
        <f>Counts!E111</f>
        <v>0</v>
      </c>
      <c r="F44" s="1">
        <f>Counts!F111</f>
        <v>0</v>
      </c>
      <c r="G44" s="1">
        <f>Counts!G111</f>
        <v>0</v>
      </c>
      <c r="H44" s="1">
        <f>Counts!H111</f>
        <v>0</v>
      </c>
      <c r="I44" s="1">
        <f>Counts!I111</f>
        <v>0</v>
      </c>
      <c r="J44" s="1">
        <f>Counts!J111</f>
        <v>118</v>
      </c>
      <c r="K44" s="1">
        <f>Counts!K111</f>
        <v>64</v>
      </c>
      <c r="L44" s="1">
        <f>Counts!L111</f>
        <v>9</v>
      </c>
      <c r="M44" s="1">
        <f>Counts!M111</f>
        <v>0</v>
      </c>
      <c r="N44" s="1">
        <f>Counts!N111</f>
        <v>47</v>
      </c>
      <c r="O44" s="2">
        <f t="shared" ref="O44:O50" si="7">SUM(C44:N44)</f>
        <v>609</v>
      </c>
      <c r="P44" s="2">
        <f t="shared" si="6"/>
        <v>2303</v>
      </c>
      <c r="T44" s="51"/>
      <c r="U44" s="52" t="s">
        <v>19</v>
      </c>
      <c r="V44" s="51"/>
      <c r="W44" s="51"/>
      <c r="X44" s="51"/>
      <c r="Y44" s="51"/>
      <c r="Z44" s="51"/>
      <c r="AA44" s="51"/>
    </row>
    <row r="45" spans="1:27" x14ac:dyDescent="0.25">
      <c r="B45" s="27">
        <v>0.33333333333333298</v>
      </c>
      <c r="C45" s="1">
        <f>Counts!C112</f>
        <v>140</v>
      </c>
      <c r="D45" s="1">
        <f>Counts!D112</f>
        <v>208</v>
      </c>
      <c r="E45" s="1">
        <f>Counts!E112</f>
        <v>0</v>
      </c>
      <c r="F45" s="1">
        <f>Counts!F112</f>
        <v>0</v>
      </c>
      <c r="G45" s="1">
        <f>Counts!G112</f>
        <v>0</v>
      </c>
      <c r="H45" s="1">
        <f>Counts!H112</f>
        <v>0</v>
      </c>
      <c r="I45" s="1">
        <f>Counts!I112</f>
        <v>0</v>
      </c>
      <c r="J45" s="1">
        <f>Counts!J112</f>
        <v>93</v>
      </c>
      <c r="K45" s="1">
        <f>Counts!K112</f>
        <v>60</v>
      </c>
      <c r="L45" s="1">
        <f>Counts!L112</f>
        <v>12</v>
      </c>
      <c r="M45" s="1">
        <f>Counts!M112</f>
        <v>0</v>
      </c>
      <c r="N45" s="1">
        <f>Counts!N112</f>
        <v>42</v>
      </c>
      <c r="O45" s="2">
        <f t="shared" si="7"/>
        <v>555</v>
      </c>
      <c r="P45" s="2">
        <f t="shared" si="6"/>
        <v>2304</v>
      </c>
      <c r="T45" s="51"/>
      <c r="U45" s="52" t="s">
        <v>22</v>
      </c>
      <c r="V45" s="51"/>
      <c r="W45" s="51"/>
      <c r="X45" s="51"/>
      <c r="Y45" s="51"/>
      <c r="Z45" s="51"/>
      <c r="AA45" s="51"/>
    </row>
    <row r="46" spans="1:27" x14ac:dyDescent="0.25">
      <c r="A46" s="72" t="str">
        <f>Counts!A118</f>
        <v>SR-747 at SR-129 EB Ramp</v>
      </c>
      <c r="B46" s="27">
        <v>0.34375</v>
      </c>
      <c r="C46" s="1">
        <f>Counts!C113</f>
        <v>163</v>
      </c>
      <c r="D46" s="1">
        <f>Counts!D113</f>
        <v>181</v>
      </c>
      <c r="E46" s="1">
        <f>Counts!E113</f>
        <v>0</v>
      </c>
      <c r="F46" s="1">
        <f>Counts!F113</f>
        <v>0</v>
      </c>
      <c r="G46" s="1">
        <f>Counts!G113</f>
        <v>0</v>
      </c>
      <c r="H46" s="1">
        <f>Counts!H113</f>
        <v>0</v>
      </c>
      <c r="I46" s="1">
        <f>Counts!I113</f>
        <v>0</v>
      </c>
      <c r="J46" s="1">
        <f>Counts!J113</f>
        <v>124</v>
      </c>
      <c r="K46" s="1">
        <f>Counts!K113</f>
        <v>66</v>
      </c>
      <c r="L46" s="1">
        <f>Counts!L113</f>
        <v>7</v>
      </c>
      <c r="M46" s="1">
        <f>Counts!M113</f>
        <v>0</v>
      </c>
      <c r="N46" s="1">
        <f>Counts!N113</f>
        <v>38</v>
      </c>
      <c r="O46" s="2">
        <f t="shared" si="7"/>
        <v>579</v>
      </c>
      <c r="P46" s="2">
        <f t="shared" si="6"/>
        <v>2169</v>
      </c>
      <c r="T46" s="51"/>
      <c r="U46" s="52" t="s">
        <v>23</v>
      </c>
      <c r="V46" s="51"/>
      <c r="W46" s="51"/>
      <c r="X46" s="51"/>
      <c r="Y46" s="51"/>
      <c r="Z46" s="51"/>
      <c r="AA46" s="51"/>
    </row>
    <row r="47" spans="1:27" x14ac:dyDescent="0.25">
      <c r="A47" s="73"/>
      <c r="B47" s="27">
        <v>0.35416666666666602</v>
      </c>
      <c r="C47" s="1">
        <f>Counts!C114</f>
        <v>140</v>
      </c>
      <c r="D47" s="1">
        <f>Counts!D114</f>
        <v>180</v>
      </c>
      <c r="E47" s="1">
        <f>Counts!E114</f>
        <v>0</v>
      </c>
      <c r="F47" s="1">
        <f>Counts!F114</f>
        <v>0</v>
      </c>
      <c r="G47" s="1">
        <f>Counts!G114</f>
        <v>0</v>
      </c>
      <c r="H47" s="1">
        <f>Counts!H114</f>
        <v>0</v>
      </c>
      <c r="I47" s="1">
        <f>Counts!I114</f>
        <v>0</v>
      </c>
      <c r="J47" s="1">
        <f>Counts!J114</f>
        <v>105</v>
      </c>
      <c r="K47" s="1">
        <f>Counts!K114</f>
        <v>86</v>
      </c>
      <c r="L47" s="1">
        <f>Counts!L114</f>
        <v>14</v>
      </c>
      <c r="M47" s="1">
        <f>Counts!M114</f>
        <v>0</v>
      </c>
      <c r="N47" s="1">
        <f>Counts!N114</f>
        <v>35</v>
      </c>
      <c r="O47" s="2">
        <f t="shared" si="7"/>
        <v>560</v>
      </c>
      <c r="P47" s="2">
        <f t="shared" si="6"/>
        <v>2046</v>
      </c>
    </row>
    <row r="48" spans="1:27" x14ac:dyDescent="0.25">
      <c r="A48" s="73"/>
      <c r="B48" s="27">
        <v>0.36458333333333298</v>
      </c>
      <c r="C48" s="1">
        <f>Counts!C115</f>
        <v>144</v>
      </c>
      <c r="D48" s="1">
        <f>Counts!D115</f>
        <v>201</v>
      </c>
      <c r="E48" s="1">
        <f>Counts!E115</f>
        <v>0</v>
      </c>
      <c r="F48" s="1">
        <f>Counts!F115</f>
        <v>0</v>
      </c>
      <c r="G48" s="1">
        <f>Counts!G115</f>
        <v>0</v>
      </c>
      <c r="H48" s="1">
        <f>Counts!H115</f>
        <v>0</v>
      </c>
      <c r="I48" s="1">
        <f>Counts!I115</f>
        <v>0</v>
      </c>
      <c r="J48" s="1">
        <f>Counts!J115</f>
        <v>122</v>
      </c>
      <c r="K48" s="1">
        <f>Counts!K115</f>
        <v>70</v>
      </c>
      <c r="L48" s="1">
        <f>Counts!L115</f>
        <v>14</v>
      </c>
      <c r="M48" s="1">
        <f>Counts!M115</f>
        <v>0</v>
      </c>
      <c r="N48" s="1">
        <f>Counts!N115</f>
        <v>59</v>
      </c>
      <c r="O48" s="2">
        <f t="shared" si="7"/>
        <v>610</v>
      </c>
      <c r="P48" s="2">
        <f t="shared" si="6"/>
        <v>1958</v>
      </c>
      <c r="Q48" s="4"/>
    </row>
    <row r="49" spans="1:25" x14ac:dyDescent="0.25">
      <c r="A49" s="4"/>
      <c r="B49" s="27">
        <v>0.375</v>
      </c>
      <c r="C49" s="1">
        <f>Counts!C116</f>
        <v>78</v>
      </c>
      <c r="D49" s="1">
        <f>Counts!D116</f>
        <v>142</v>
      </c>
      <c r="E49" s="1">
        <f>Counts!E116</f>
        <v>0</v>
      </c>
      <c r="F49" s="1">
        <f>Counts!F116</f>
        <v>0</v>
      </c>
      <c r="G49" s="1">
        <f>Counts!G116</f>
        <v>0</v>
      </c>
      <c r="H49" s="1">
        <f>Counts!H116</f>
        <v>0</v>
      </c>
      <c r="I49" s="1">
        <f>Counts!I116</f>
        <v>0</v>
      </c>
      <c r="J49" s="1">
        <f>Counts!J116</f>
        <v>104</v>
      </c>
      <c r="K49" s="1">
        <f>Counts!K116</f>
        <v>49</v>
      </c>
      <c r="L49" s="1">
        <f>Counts!L116</f>
        <v>12</v>
      </c>
      <c r="M49" s="1">
        <f>Counts!M116</f>
        <v>0</v>
      </c>
      <c r="N49" s="1">
        <f>Counts!N116</f>
        <v>35</v>
      </c>
      <c r="O49" s="2">
        <f t="shared" si="7"/>
        <v>420</v>
      </c>
      <c r="P49" s="2">
        <f t="shared" si="6"/>
        <v>1791</v>
      </c>
      <c r="Q49" s="4"/>
    </row>
    <row r="50" spans="1:25" x14ac:dyDescent="0.25">
      <c r="A50" s="4"/>
      <c r="B50" s="27">
        <v>0.38541666666666602</v>
      </c>
      <c r="C50" s="1">
        <f>Counts!C117</f>
        <v>89</v>
      </c>
      <c r="D50" s="1">
        <f>Counts!D117</f>
        <v>139</v>
      </c>
      <c r="E50" s="1">
        <f>Counts!E117</f>
        <v>0</v>
      </c>
      <c r="F50" s="1">
        <f>Counts!F117</f>
        <v>0</v>
      </c>
      <c r="G50" s="1">
        <f>Counts!G117</f>
        <v>0</v>
      </c>
      <c r="H50" s="1">
        <f>Counts!H117</f>
        <v>0</v>
      </c>
      <c r="I50" s="1">
        <f>Counts!I117</f>
        <v>0</v>
      </c>
      <c r="J50" s="1">
        <f>Counts!J117</f>
        <v>118</v>
      </c>
      <c r="K50" s="1">
        <f>Counts!K117</f>
        <v>55</v>
      </c>
      <c r="L50" s="1">
        <f>Counts!L117</f>
        <v>13</v>
      </c>
      <c r="M50" s="1">
        <f>Counts!M117</f>
        <v>0</v>
      </c>
      <c r="N50" s="1">
        <f>Counts!N117</f>
        <v>42</v>
      </c>
      <c r="O50" s="2">
        <f t="shared" si="7"/>
        <v>456</v>
      </c>
      <c r="Q50" s="4"/>
    </row>
    <row r="51" spans="1:25" x14ac:dyDescent="0.25">
      <c r="A51" s="4"/>
      <c r="B51" s="27">
        <v>0.39583333333333298</v>
      </c>
      <c r="C51" s="1">
        <f>Counts!C118</f>
        <v>90</v>
      </c>
      <c r="D51" s="1">
        <f>Counts!D118</f>
        <v>141</v>
      </c>
      <c r="E51" s="1">
        <f>Counts!E118</f>
        <v>0</v>
      </c>
      <c r="F51" s="1">
        <f>Counts!F118</f>
        <v>0</v>
      </c>
      <c r="G51" s="1">
        <f>Counts!G118</f>
        <v>0</v>
      </c>
      <c r="H51" s="1">
        <f>Counts!H118</f>
        <v>0</v>
      </c>
      <c r="I51" s="1">
        <f>Counts!I118</f>
        <v>0</v>
      </c>
      <c r="J51" s="1">
        <f>Counts!J118</f>
        <v>121</v>
      </c>
      <c r="K51" s="1">
        <f>Counts!K118</f>
        <v>61</v>
      </c>
      <c r="L51" s="1">
        <f>Counts!L118</f>
        <v>8</v>
      </c>
      <c r="M51" s="1">
        <f>Counts!M118</f>
        <v>0</v>
      </c>
      <c r="N51" s="1">
        <f>Counts!N118</f>
        <v>51</v>
      </c>
      <c r="O51" s="2">
        <f>SUM(C51:N51)</f>
        <v>472</v>
      </c>
    </row>
    <row r="52" spans="1:25" x14ac:dyDescent="0.25">
      <c r="A52" s="4"/>
      <c r="B52" s="27">
        <v>0.40625</v>
      </c>
      <c r="C52" s="1">
        <f>Counts!C119</f>
        <v>96</v>
      </c>
      <c r="D52" s="1">
        <f>Counts!D119</f>
        <v>137</v>
      </c>
      <c r="E52" s="1">
        <f>Counts!E119</f>
        <v>0</v>
      </c>
      <c r="F52" s="1">
        <f>Counts!F119</f>
        <v>0</v>
      </c>
      <c r="G52" s="1">
        <f>Counts!G119</f>
        <v>0</v>
      </c>
      <c r="H52" s="1">
        <f>Counts!H119</f>
        <v>0</v>
      </c>
      <c r="I52" s="1">
        <f>Counts!I119</f>
        <v>0</v>
      </c>
      <c r="J52" s="1">
        <f>Counts!J119</f>
        <v>98</v>
      </c>
      <c r="K52" s="1">
        <f>Counts!K119</f>
        <v>57</v>
      </c>
      <c r="L52" s="1">
        <f>Counts!L119</f>
        <v>12</v>
      </c>
      <c r="M52" s="1">
        <f>Counts!M119</f>
        <v>0</v>
      </c>
      <c r="N52" s="1">
        <f>Counts!N119</f>
        <v>43</v>
      </c>
      <c r="O52" s="2">
        <f>SUM(C52:N52)</f>
        <v>443</v>
      </c>
      <c r="Q52" s="4"/>
    </row>
    <row r="53" spans="1:25" x14ac:dyDescent="0.25">
      <c r="A53" s="4"/>
      <c r="B53" s="28" t="s">
        <v>29</v>
      </c>
      <c r="C53" s="29">
        <f>SUM(C42:C45)</f>
        <v>596</v>
      </c>
      <c r="D53" s="29">
        <f t="shared" ref="D53:M53" si="8">SUM(D42:D45)</f>
        <v>910</v>
      </c>
      <c r="E53" s="29">
        <f t="shared" si="8"/>
        <v>0</v>
      </c>
      <c r="F53" s="29">
        <f t="shared" si="8"/>
        <v>0</v>
      </c>
      <c r="G53" s="29">
        <f t="shared" si="8"/>
        <v>0</v>
      </c>
      <c r="H53" s="29">
        <f t="shared" si="8"/>
        <v>0</v>
      </c>
      <c r="I53" s="29">
        <f t="shared" si="8"/>
        <v>0</v>
      </c>
      <c r="J53" s="29">
        <f t="shared" si="8"/>
        <v>392</v>
      </c>
      <c r="K53" s="29">
        <f t="shared" si="8"/>
        <v>275</v>
      </c>
      <c r="L53" s="29">
        <f t="shared" si="8"/>
        <v>39</v>
      </c>
      <c r="M53" s="29">
        <f t="shared" si="8"/>
        <v>0</v>
      </c>
      <c r="N53" s="29">
        <f>SUM(N42:N45)</f>
        <v>219</v>
      </c>
      <c r="O53" s="33">
        <f>SUM(O42:O45)</f>
        <v>2431</v>
      </c>
      <c r="P53" s="9" t="s">
        <v>24</v>
      </c>
      <c r="Q53" s="9" t="s">
        <v>25</v>
      </c>
    </row>
    <row r="54" spans="1:25" x14ac:dyDescent="0.25">
      <c r="A54" s="4"/>
      <c r="B54" s="10"/>
      <c r="C54" s="4"/>
      <c r="D54" s="4">
        <f>D53/4/(MAX(D42:D45))</f>
        <v>0.95188284518828448</v>
      </c>
      <c r="E54" s="4"/>
      <c r="F54" s="4" t="e">
        <f>F53/4/(MAX(F42:F45))</f>
        <v>#DIV/0!</v>
      </c>
      <c r="G54" s="4"/>
      <c r="H54" s="4" t="e">
        <f>H53/4/(MAX(H42:H45))</f>
        <v>#DIV/0!</v>
      </c>
      <c r="I54" s="4"/>
      <c r="J54" s="4">
        <f>J53/4/(MAX(J42:J45))</f>
        <v>0.83050847457627119</v>
      </c>
      <c r="K54" s="4"/>
      <c r="L54" s="4"/>
      <c r="M54" s="4"/>
      <c r="N54" s="4"/>
      <c r="Q54" s="9" t="s">
        <v>20</v>
      </c>
    </row>
    <row r="55" spans="1:25" x14ac:dyDescent="0.25">
      <c r="B55" s="2"/>
      <c r="C55" s="2"/>
      <c r="D55" s="4">
        <f>SUM(C53:E53)/4/(MAX(SUM(C44:E44),SUM(C45:E45),SUM(C42:E42),SUM(C43:E43)))</f>
        <v>0.94836272040302272</v>
      </c>
      <c r="E55" s="4"/>
      <c r="F55" s="4"/>
      <c r="G55" s="4" t="e">
        <f>SUM(F53:H53)/4/(MAX(SUM(F44:H44),SUM(F45:H45),SUM(F42:H42),SUM(F43:H43)))</f>
        <v>#DIV/0!</v>
      </c>
      <c r="H55" s="4"/>
      <c r="I55" s="4"/>
      <c r="J55" s="4">
        <f>SUM(I53:K53)/4/(MAX(SUM(I44:K44),SUM(I45:K45),SUM(I42:K42),SUM(I43:K43)))</f>
        <v>0.91620879120879117</v>
      </c>
      <c r="K55" s="2"/>
      <c r="L55" s="2"/>
      <c r="M55" s="4"/>
      <c r="N55" s="2"/>
      <c r="Q55" s="9" t="s">
        <v>21</v>
      </c>
    </row>
    <row r="56" spans="1:25" x14ac:dyDescent="0.25">
      <c r="Q56" s="44" t="s">
        <v>31</v>
      </c>
      <c r="R56" s="45"/>
      <c r="S56" s="45"/>
      <c r="T56" s="45"/>
      <c r="U56" s="45"/>
      <c r="V56" s="45"/>
      <c r="W56" s="45"/>
      <c r="X56" s="45"/>
      <c r="Y56" s="45"/>
    </row>
    <row r="57" spans="1:25" x14ac:dyDescent="0.25">
      <c r="A57" s="4"/>
      <c r="B57" s="10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Q57" s="44" t="s">
        <v>32</v>
      </c>
      <c r="R57" s="45"/>
      <c r="S57" s="45"/>
      <c r="T57" s="45"/>
      <c r="U57" s="4"/>
      <c r="V57" s="4"/>
      <c r="W57" s="4"/>
    </row>
  </sheetData>
  <mergeCells count="3">
    <mergeCell ref="A8:A10"/>
    <mergeCell ref="A27:A29"/>
    <mergeCell ref="A46:A48"/>
  </mergeCells>
  <phoneticPr fontId="10" type="noConversion"/>
  <conditionalFormatting sqref="O15">
    <cfRule type="cellIs" dxfId="5" priority="3" stopIfTrue="1" operator="notEqual">
      <formula>MAX($P$3:$P$13)</formula>
    </cfRule>
  </conditionalFormatting>
  <conditionalFormatting sqref="O34">
    <cfRule type="cellIs" dxfId="4" priority="2" stopIfTrue="1" operator="notEqual">
      <formula>MAX($P$3:$P$13)</formula>
    </cfRule>
  </conditionalFormatting>
  <conditionalFormatting sqref="O53">
    <cfRule type="cellIs" dxfId="3" priority="1" stopIfTrue="1" operator="notEqual">
      <formula>MAX($P$3:$P$13)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1"/>
  <sheetViews>
    <sheetView tabSelected="1" zoomScale="85" zoomScaleNormal="85" workbookViewId="0">
      <pane ySplit="1" topLeftCell="A20" activePane="bottomLeft" state="frozen"/>
      <selection activeCell="A6" sqref="A6:A8"/>
      <selection pane="bottomLeft" activeCell="R45" sqref="R45"/>
    </sheetView>
  </sheetViews>
  <sheetFormatPr defaultRowHeight="13.2" x14ac:dyDescent="0.25"/>
  <cols>
    <col min="1" max="1" width="26.5546875" customWidth="1"/>
    <col min="2" max="2" width="11" style="1" bestFit="1" customWidth="1"/>
    <col min="3" max="14" width="6.6640625" style="1" customWidth="1"/>
    <col min="15" max="16" width="6.6640625" style="2" customWidth="1"/>
    <col min="17" max="18" width="6.6640625" customWidth="1"/>
    <col min="19" max="20" width="5.6640625" customWidth="1"/>
  </cols>
  <sheetData>
    <row r="1" spans="1:27" s="4" customFormat="1" x14ac:dyDescent="0.25">
      <c r="A1" s="30" t="s">
        <v>49</v>
      </c>
      <c r="B1" s="2"/>
      <c r="C1" s="1" t="s">
        <v>8</v>
      </c>
      <c r="D1" s="1" t="s">
        <v>9</v>
      </c>
      <c r="E1" s="1" t="s">
        <v>10</v>
      </c>
      <c r="F1" s="8" t="s">
        <v>14</v>
      </c>
      <c r="G1" s="8" t="s">
        <v>15</v>
      </c>
      <c r="H1" s="8" t="s">
        <v>16</v>
      </c>
      <c r="I1" s="1" t="s">
        <v>5</v>
      </c>
      <c r="J1" s="1" t="s">
        <v>6</v>
      </c>
      <c r="K1" s="1" t="s">
        <v>7</v>
      </c>
      <c r="L1" s="8" t="s">
        <v>11</v>
      </c>
      <c r="M1" s="8" t="s">
        <v>12</v>
      </c>
      <c r="N1" s="8" t="s">
        <v>13</v>
      </c>
      <c r="O1" s="2"/>
      <c r="P1" s="2"/>
    </row>
    <row r="2" spans="1:27" s="4" customFormat="1" x14ac:dyDescent="0.25">
      <c r="A2" s="34"/>
      <c r="B2" s="2"/>
      <c r="C2" s="1"/>
      <c r="D2" s="1"/>
      <c r="E2" s="1"/>
      <c r="F2" s="8"/>
      <c r="G2" s="8"/>
      <c r="H2" s="8"/>
      <c r="I2" s="1"/>
      <c r="J2" s="1"/>
      <c r="K2" s="1"/>
      <c r="L2" s="8"/>
      <c r="M2" s="8"/>
      <c r="N2" s="8"/>
      <c r="O2" s="2"/>
      <c r="P2" s="2"/>
      <c r="Q2"/>
      <c r="R2" t="s">
        <v>26</v>
      </c>
      <c r="S2"/>
      <c r="T2"/>
      <c r="U2"/>
      <c r="V2"/>
      <c r="W2"/>
      <c r="X2"/>
      <c r="Y2"/>
      <c r="Z2"/>
      <c r="AA2"/>
    </row>
    <row r="3" spans="1:27" s="4" customFormat="1" x14ac:dyDescent="0.25">
      <c r="A3" s="34"/>
      <c r="B3" s="27">
        <f>Counts!B34</f>
        <v>0.624999999999999</v>
      </c>
      <c r="C3" s="1">
        <f>Counts!C34</f>
        <v>3</v>
      </c>
      <c r="D3" s="1">
        <f>Counts!D34</f>
        <v>205</v>
      </c>
      <c r="E3" s="1">
        <f>Counts!E34</f>
        <v>0</v>
      </c>
      <c r="F3" s="1">
        <f>Counts!F34</f>
        <v>2</v>
      </c>
      <c r="G3" s="1">
        <f>Counts!G34</f>
        <v>0</v>
      </c>
      <c r="H3" s="1">
        <f>Counts!H34</f>
        <v>3</v>
      </c>
      <c r="I3" s="1">
        <f>Counts!I34</f>
        <v>5</v>
      </c>
      <c r="J3" s="1">
        <f>Counts!J34</f>
        <v>293</v>
      </c>
      <c r="K3" s="1">
        <f>Counts!K34</f>
        <v>5</v>
      </c>
      <c r="L3" s="1">
        <f>Counts!L34</f>
        <v>0</v>
      </c>
      <c r="M3" s="1">
        <f>Counts!M34</f>
        <v>0</v>
      </c>
      <c r="N3" s="1">
        <f>Counts!N34</f>
        <v>5</v>
      </c>
      <c r="O3" s="2">
        <f t="shared" ref="O3:O14" si="0">SUM(C3:N3)</f>
        <v>521</v>
      </c>
      <c r="P3" s="2">
        <f t="shared" ref="P3:P11" si="1">O3+O4+O5+O6</f>
        <v>2154</v>
      </c>
      <c r="Q3"/>
      <c r="R3"/>
      <c r="S3"/>
      <c r="T3" s="49" t="s">
        <v>17</v>
      </c>
      <c r="U3" s="50" t="s">
        <v>18</v>
      </c>
      <c r="V3" s="51"/>
      <c r="W3" s="51"/>
      <c r="X3" s="51"/>
      <c r="Y3" s="51"/>
      <c r="Z3" s="51"/>
      <c r="AA3"/>
    </row>
    <row r="4" spans="1:27" s="4" customFormat="1" x14ac:dyDescent="0.25">
      <c r="A4" s="34"/>
      <c r="B4" s="27">
        <f>Counts!B35</f>
        <v>0.63541666666666596</v>
      </c>
      <c r="C4" s="2">
        <f>Counts!C35</f>
        <v>0</v>
      </c>
      <c r="D4" s="2">
        <f>Counts!D35</f>
        <v>188</v>
      </c>
      <c r="E4" s="2">
        <f>Counts!E35</f>
        <v>3</v>
      </c>
      <c r="F4" s="2">
        <f>Counts!F35</f>
        <v>2</v>
      </c>
      <c r="G4" s="2">
        <f>Counts!G35</f>
        <v>0</v>
      </c>
      <c r="H4" s="2">
        <f>Counts!H35</f>
        <v>2</v>
      </c>
      <c r="I4" s="2">
        <f>Counts!I35</f>
        <v>4</v>
      </c>
      <c r="J4" s="2">
        <f>Counts!J35</f>
        <v>325</v>
      </c>
      <c r="K4" s="2">
        <f>Counts!K35</f>
        <v>10</v>
      </c>
      <c r="L4" s="2">
        <f>Counts!L35</f>
        <v>0</v>
      </c>
      <c r="M4" s="2">
        <f>Counts!M35</f>
        <v>0</v>
      </c>
      <c r="N4" s="2">
        <f>Counts!N35</f>
        <v>3</v>
      </c>
      <c r="O4" s="2">
        <f t="shared" si="0"/>
        <v>537</v>
      </c>
      <c r="P4" s="2">
        <f t="shared" si="1"/>
        <v>2190</v>
      </c>
      <c r="Q4"/>
      <c r="R4"/>
      <c r="S4"/>
      <c r="T4" s="51"/>
      <c r="U4" s="52" t="s">
        <v>19</v>
      </c>
      <c r="V4" s="51"/>
      <c r="W4" s="51"/>
      <c r="X4" s="51"/>
      <c r="Y4" s="51"/>
      <c r="Z4" s="51"/>
      <c r="AA4"/>
    </row>
    <row r="5" spans="1:27" s="4" customFormat="1" x14ac:dyDescent="0.25">
      <c r="A5" s="34"/>
      <c r="B5" s="27">
        <f>Counts!B36</f>
        <v>0.64583333333333204</v>
      </c>
      <c r="C5" s="2">
        <f>Counts!C36</f>
        <v>2</v>
      </c>
      <c r="D5" s="2">
        <f>Counts!D36</f>
        <v>195</v>
      </c>
      <c r="E5" s="2">
        <f>Counts!E36</f>
        <v>5</v>
      </c>
      <c r="F5" s="2">
        <f>Counts!F36</f>
        <v>1</v>
      </c>
      <c r="G5" s="2">
        <f>Counts!G36</f>
        <v>0</v>
      </c>
      <c r="H5" s="2">
        <f>Counts!H36</f>
        <v>1</v>
      </c>
      <c r="I5" s="2">
        <f>Counts!I36</f>
        <v>5</v>
      </c>
      <c r="J5" s="2">
        <f>Counts!J36</f>
        <v>307</v>
      </c>
      <c r="K5" s="2">
        <f>Counts!K36</f>
        <v>6</v>
      </c>
      <c r="L5" s="2">
        <f>Counts!L36</f>
        <v>2</v>
      </c>
      <c r="M5" s="2">
        <f>Counts!M36</f>
        <v>0</v>
      </c>
      <c r="N5" s="2">
        <f>Counts!N36</f>
        <v>7</v>
      </c>
      <c r="O5" s="2">
        <f t="shared" si="0"/>
        <v>531</v>
      </c>
      <c r="P5" s="2">
        <f t="shared" si="1"/>
        <v>2269</v>
      </c>
      <c r="Q5" s="4">
        <f>MAX(P3:P11)</f>
        <v>2492</v>
      </c>
      <c r="R5">
        <f>Q5/4/(MAX(O11:O14))</f>
        <v>0.96889580093312599</v>
      </c>
      <c r="S5"/>
      <c r="T5" s="51"/>
      <c r="U5" s="52" t="s">
        <v>22</v>
      </c>
      <c r="V5" s="51"/>
      <c r="W5" s="51"/>
      <c r="X5" s="51"/>
      <c r="Y5" s="51"/>
      <c r="Z5" s="51"/>
      <c r="AA5"/>
    </row>
    <row r="6" spans="1:27" x14ac:dyDescent="0.25">
      <c r="B6" s="27">
        <f>Counts!B37</f>
        <v>0.656249999999999</v>
      </c>
      <c r="C6" s="2">
        <f>Counts!C37</f>
        <v>1</v>
      </c>
      <c r="D6" s="2">
        <f>Counts!D37</f>
        <v>197</v>
      </c>
      <c r="E6" s="2">
        <f>Counts!E37</f>
        <v>5</v>
      </c>
      <c r="F6" s="2">
        <f>Counts!F37</f>
        <v>0</v>
      </c>
      <c r="G6" s="2">
        <f>Counts!G37</f>
        <v>0</v>
      </c>
      <c r="H6" s="2">
        <f>Counts!H37</f>
        <v>0</v>
      </c>
      <c r="I6" s="2">
        <f>Counts!I37</f>
        <v>3</v>
      </c>
      <c r="J6" s="2">
        <f>Counts!J37</f>
        <v>344</v>
      </c>
      <c r="K6" s="2">
        <f>Counts!K37</f>
        <v>9</v>
      </c>
      <c r="L6" s="2">
        <f>Counts!L37</f>
        <v>0</v>
      </c>
      <c r="M6" s="2">
        <f>Counts!M37</f>
        <v>1</v>
      </c>
      <c r="N6" s="2">
        <f>Counts!N37</f>
        <v>5</v>
      </c>
      <c r="O6" s="2">
        <f t="shared" si="0"/>
        <v>565</v>
      </c>
      <c r="P6" s="2">
        <f t="shared" si="1"/>
        <v>2343</v>
      </c>
      <c r="T6" s="51"/>
      <c r="U6" s="52" t="s">
        <v>23</v>
      </c>
      <c r="V6" s="51"/>
      <c r="W6" s="51"/>
      <c r="X6" s="51"/>
      <c r="Y6" s="51"/>
      <c r="Z6" s="51"/>
    </row>
    <row r="7" spans="1:27" ht="13.2" customHeight="1" x14ac:dyDescent="0.25">
      <c r="B7" s="27">
        <f>Counts!B38</f>
        <v>0.66666666666666596</v>
      </c>
      <c r="C7" s="2">
        <f>Counts!C38</f>
        <v>0</v>
      </c>
      <c r="D7" s="2">
        <f>Counts!D38</f>
        <v>172</v>
      </c>
      <c r="E7" s="2">
        <f>Counts!E38</f>
        <v>2</v>
      </c>
      <c r="F7" s="2">
        <f>Counts!F38</f>
        <v>1</v>
      </c>
      <c r="G7" s="2">
        <f>Counts!G38</f>
        <v>0</v>
      </c>
      <c r="H7" s="2">
        <f>Counts!H38</f>
        <v>2</v>
      </c>
      <c r="I7" s="2">
        <f>Counts!I38</f>
        <v>8</v>
      </c>
      <c r="J7" s="2">
        <f>Counts!J38</f>
        <v>362</v>
      </c>
      <c r="K7" s="2">
        <f>Counts!K38</f>
        <v>3</v>
      </c>
      <c r="L7" s="2">
        <f>Counts!L38</f>
        <v>3</v>
      </c>
      <c r="M7" s="2">
        <f>Counts!M38</f>
        <v>0</v>
      </c>
      <c r="N7" s="2">
        <f>Counts!N38</f>
        <v>4</v>
      </c>
      <c r="O7" s="2">
        <f t="shared" si="0"/>
        <v>557</v>
      </c>
      <c r="P7" s="2">
        <f t="shared" si="1"/>
        <v>2372</v>
      </c>
      <c r="T7" s="6"/>
      <c r="U7" s="3"/>
    </row>
    <row r="8" spans="1:27" x14ac:dyDescent="0.25">
      <c r="B8" s="27">
        <f>Counts!B39</f>
        <v>0.67708333333333204</v>
      </c>
      <c r="C8" s="2">
        <f>Counts!C39</f>
        <v>0</v>
      </c>
      <c r="D8" s="2">
        <f>Counts!D39</f>
        <v>188</v>
      </c>
      <c r="E8" s="2">
        <f>Counts!E39</f>
        <v>1</v>
      </c>
      <c r="F8" s="2">
        <f>Counts!F39</f>
        <v>4</v>
      </c>
      <c r="G8" s="2">
        <f>Counts!G39</f>
        <v>0</v>
      </c>
      <c r="H8" s="2">
        <f>Counts!H39</f>
        <v>2</v>
      </c>
      <c r="I8" s="2">
        <f>Counts!I39</f>
        <v>6</v>
      </c>
      <c r="J8" s="2">
        <f>Counts!J39</f>
        <v>400</v>
      </c>
      <c r="K8" s="2">
        <f>Counts!K39</f>
        <v>9</v>
      </c>
      <c r="L8" s="2">
        <f>Counts!L39</f>
        <v>0</v>
      </c>
      <c r="M8" s="2">
        <f>Counts!M39</f>
        <v>0</v>
      </c>
      <c r="N8" s="2">
        <f>Counts!N39</f>
        <v>6</v>
      </c>
      <c r="O8" s="2">
        <f t="shared" si="0"/>
        <v>616</v>
      </c>
      <c r="P8" s="2">
        <f t="shared" si="1"/>
        <v>2458</v>
      </c>
      <c r="U8" s="7"/>
    </row>
    <row r="9" spans="1:27" x14ac:dyDescent="0.25">
      <c r="B9" s="27">
        <f>Counts!B40</f>
        <v>0.687499999999999</v>
      </c>
      <c r="C9" s="2">
        <f>Counts!C40</f>
        <v>0</v>
      </c>
      <c r="D9" s="2">
        <f>Counts!D40</f>
        <v>212</v>
      </c>
      <c r="E9" s="2">
        <f>Counts!E40</f>
        <v>6</v>
      </c>
      <c r="F9" s="2">
        <f>Counts!F40</f>
        <v>2</v>
      </c>
      <c r="G9" s="2">
        <f>Counts!G40</f>
        <v>0</v>
      </c>
      <c r="H9" s="2">
        <f>Counts!H40</f>
        <v>2</v>
      </c>
      <c r="I9" s="2">
        <f>Counts!I40</f>
        <v>4</v>
      </c>
      <c r="J9" s="2">
        <f>Counts!J40</f>
        <v>365</v>
      </c>
      <c r="K9" s="2">
        <f>Counts!K40</f>
        <v>6</v>
      </c>
      <c r="L9" s="2">
        <f>Counts!L40</f>
        <v>1</v>
      </c>
      <c r="M9" s="2">
        <f>Counts!M40</f>
        <v>0</v>
      </c>
      <c r="N9" s="2">
        <f>Counts!N40</f>
        <v>7</v>
      </c>
      <c r="O9" s="2">
        <f t="shared" si="0"/>
        <v>605</v>
      </c>
      <c r="P9" s="2">
        <f t="shared" si="1"/>
        <v>2461</v>
      </c>
      <c r="Q9" s="4"/>
      <c r="U9" s="7"/>
    </row>
    <row r="10" spans="1:27" x14ac:dyDescent="0.25">
      <c r="B10" s="27">
        <f>Counts!B41</f>
        <v>0.69791666666666596</v>
      </c>
      <c r="C10" s="2">
        <f>Counts!C41</f>
        <v>1</v>
      </c>
      <c r="D10" s="2">
        <f>Counts!D41</f>
        <v>190</v>
      </c>
      <c r="E10" s="2">
        <f>Counts!E41</f>
        <v>4</v>
      </c>
      <c r="F10" s="2">
        <f>Counts!F41</f>
        <v>4</v>
      </c>
      <c r="G10" s="2">
        <f>Counts!G41</f>
        <v>0</v>
      </c>
      <c r="H10" s="2">
        <f>Counts!H41</f>
        <v>0</v>
      </c>
      <c r="I10" s="2">
        <f>Counts!I41</f>
        <v>11</v>
      </c>
      <c r="J10" s="2">
        <f>Counts!J41</f>
        <v>368</v>
      </c>
      <c r="K10" s="2">
        <f>Counts!K41</f>
        <v>7</v>
      </c>
      <c r="L10" s="2">
        <f>Counts!L41</f>
        <v>0</v>
      </c>
      <c r="M10" s="2">
        <f>Counts!M41</f>
        <v>0</v>
      </c>
      <c r="N10" s="2">
        <f>Counts!N41</f>
        <v>9</v>
      </c>
      <c r="O10" s="2">
        <f t="shared" si="0"/>
        <v>594</v>
      </c>
      <c r="P10" s="2">
        <f t="shared" si="1"/>
        <v>2468</v>
      </c>
      <c r="U10" s="7"/>
    </row>
    <row r="11" spans="1:27" x14ac:dyDescent="0.25">
      <c r="B11" s="27">
        <f>Counts!B42</f>
        <v>0.70833333333333204</v>
      </c>
      <c r="C11" s="2">
        <f>Counts!C42</f>
        <v>2</v>
      </c>
      <c r="D11" s="2">
        <f>Counts!D42</f>
        <v>235</v>
      </c>
      <c r="E11" s="2">
        <f>Counts!E42</f>
        <v>5</v>
      </c>
      <c r="F11" s="2">
        <f>Counts!F42</f>
        <v>3</v>
      </c>
      <c r="G11" s="2">
        <f>Counts!G42</f>
        <v>0</v>
      </c>
      <c r="H11" s="2">
        <f>Counts!H42</f>
        <v>0</v>
      </c>
      <c r="I11" s="2">
        <f>Counts!I42</f>
        <v>4</v>
      </c>
      <c r="J11" s="2">
        <f>Counts!J42</f>
        <v>379</v>
      </c>
      <c r="K11" s="2">
        <f>Counts!K42</f>
        <v>7</v>
      </c>
      <c r="L11" s="2">
        <f>Counts!L42</f>
        <v>0</v>
      </c>
      <c r="M11" s="2">
        <f>Counts!M42</f>
        <v>0</v>
      </c>
      <c r="N11" s="2">
        <f>Counts!N42</f>
        <v>8</v>
      </c>
      <c r="O11" s="2">
        <f t="shared" si="0"/>
        <v>643</v>
      </c>
      <c r="P11" s="2">
        <f t="shared" si="1"/>
        <v>2492</v>
      </c>
    </row>
    <row r="12" spans="1:27" x14ac:dyDescent="0.25">
      <c r="A12" s="72" t="str">
        <f>Counts!A12</f>
        <v>SR-747 at Grandin Ridge Drive/Logsdons Meadow Drive</v>
      </c>
      <c r="B12" s="27">
        <f>Counts!B43</f>
        <v>0.718749999999999</v>
      </c>
      <c r="C12" s="2">
        <f>Counts!C43</f>
        <v>1</v>
      </c>
      <c r="D12" s="2">
        <f>Counts!D43</f>
        <v>232</v>
      </c>
      <c r="E12" s="2">
        <f>Counts!E43</f>
        <v>3</v>
      </c>
      <c r="F12" s="2">
        <f>Counts!F43</f>
        <v>1</v>
      </c>
      <c r="G12" s="2">
        <f>Counts!G43</f>
        <v>0</v>
      </c>
      <c r="H12" s="2">
        <f>Counts!H43</f>
        <v>2</v>
      </c>
      <c r="I12" s="2">
        <f>Counts!I43</f>
        <v>13</v>
      </c>
      <c r="J12" s="2">
        <f>Counts!J43</f>
        <v>355</v>
      </c>
      <c r="K12" s="2">
        <f>Counts!K43</f>
        <v>5</v>
      </c>
      <c r="L12" s="2">
        <f>Counts!L43</f>
        <v>2</v>
      </c>
      <c r="M12" s="2">
        <f>Counts!M43</f>
        <v>0</v>
      </c>
      <c r="N12" s="2">
        <f>Counts!N43</f>
        <v>5</v>
      </c>
      <c r="O12" s="2">
        <f t="shared" si="0"/>
        <v>619</v>
      </c>
    </row>
    <row r="13" spans="1:27" x14ac:dyDescent="0.25">
      <c r="A13" s="73"/>
      <c r="B13" s="27">
        <f>Counts!B44</f>
        <v>0.72916666666666496</v>
      </c>
      <c r="C13" s="1">
        <f>Counts!C44</f>
        <v>1</v>
      </c>
      <c r="D13" s="1">
        <f>Counts!D44</f>
        <v>213</v>
      </c>
      <c r="E13" s="1">
        <f>Counts!E44</f>
        <v>7</v>
      </c>
      <c r="F13" s="1">
        <f>Counts!F44</f>
        <v>0</v>
      </c>
      <c r="G13" s="1">
        <f>Counts!G44</f>
        <v>0</v>
      </c>
      <c r="H13" s="1">
        <f>Counts!H44</f>
        <v>1</v>
      </c>
      <c r="I13" s="1">
        <f>Counts!I44</f>
        <v>12</v>
      </c>
      <c r="J13" s="1">
        <f>Counts!J44</f>
        <v>353</v>
      </c>
      <c r="K13" s="1">
        <f>Counts!K44</f>
        <v>15</v>
      </c>
      <c r="L13" s="1">
        <f>Counts!L44</f>
        <v>0</v>
      </c>
      <c r="M13" s="1">
        <f>Counts!M44</f>
        <v>0</v>
      </c>
      <c r="N13" s="1">
        <f>Counts!N44</f>
        <v>10</v>
      </c>
      <c r="O13" s="2">
        <f t="shared" si="0"/>
        <v>612</v>
      </c>
    </row>
    <row r="14" spans="1:27" ht="13.2" customHeight="1" x14ac:dyDescent="0.25">
      <c r="A14" s="73"/>
      <c r="B14" s="27">
        <f>Counts!B45</f>
        <v>0.73958333333333204</v>
      </c>
      <c r="C14" s="1">
        <f>Counts!C45</f>
        <v>2</v>
      </c>
      <c r="D14" s="1">
        <f>Counts!D45</f>
        <v>209</v>
      </c>
      <c r="E14" s="1">
        <f>Counts!E45</f>
        <v>4</v>
      </c>
      <c r="F14" s="1">
        <f>Counts!F45</f>
        <v>3</v>
      </c>
      <c r="G14" s="1">
        <f>Counts!G45</f>
        <v>0</v>
      </c>
      <c r="H14" s="1">
        <f>Counts!H45</f>
        <v>5</v>
      </c>
      <c r="I14" s="1">
        <f>Counts!I45</f>
        <v>8</v>
      </c>
      <c r="J14" s="1">
        <f>Counts!J45</f>
        <v>363</v>
      </c>
      <c r="K14" s="1">
        <f>Counts!K45</f>
        <v>11</v>
      </c>
      <c r="L14" s="1">
        <f>Counts!L45</f>
        <v>2</v>
      </c>
      <c r="M14" s="1">
        <f>Counts!M45</f>
        <v>0</v>
      </c>
      <c r="N14" s="1">
        <f>Counts!N45</f>
        <v>11</v>
      </c>
      <c r="O14" s="2">
        <f t="shared" si="0"/>
        <v>618</v>
      </c>
      <c r="Q14" s="4"/>
    </row>
    <row r="15" spans="1:27" x14ac:dyDescent="0.25">
      <c r="A15" s="4"/>
      <c r="B15" s="23" t="s">
        <v>50</v>
      </c>
      <c r="C15" s="24">
        <f>SUM(C11:C14)</f>
        <v>6</v>
      </c>
      <c r="D15" s="24">
        <f t="shared" ref="D15:N15" si="2">SUM(D11:D14)</f>
        <v>889</v>
      </c>
      <c r="E15" s="24">
        <f t="shared" si="2"/>
        <v>19</v>
      </c>
      <c r="F15" s="24">
        <f t="shared" si="2"/>
        <v>7</v>
      </c>
      <c r="G15" s="24">
        <f t="shared" si="2"/>
        <v>0</v>
      </c>
      <c r="H15" s="24">
        <f t="shared" si="2"/>
        <v>8</v>
      </c>
      <c r="I15" s="24">
        <f t="shared" si="2"/>
        <v>37</v>
      </c>
      <c r="J15" s="24">
        <f t="shared" si="2"/>
        <v>1450</v>
      </c>
      <c r="K15" s="24">
        <f t="shared" si="2"/>
        <v>38</v>
      </c>
      <c r="L15" s="24">
        <f t="shared" si="2"/>
        <v>4</v>
      </c>
      <c r="M15" s="24">
        <f t="shared" si="2"/>
        <v>0</v>
      </c>
      <c r="N15" s="24">
        <f t="shared" si="2"/>
        <v>34</v>
      </c>
      <c r="O15" s="24">
        <f>SUM(O11:O14)</f>
        <v>2492</v>
      </c>
      <c r="P15" s="9" t="s">
        <v>24</v>
      </c>
      <c r="Q15" s="9" t="s">
        <v>25</v>
      </c>
    </row>
    <row r="16" spans="1:27" x14ac:dyDescent="0.25">
      <c r="A16" s="4"/>
      <c r="B16" s="8"/>
      <c r="C16"/>
      <c r="D16" s="4">
        <f>D15/4/(MAX(D4:D7))</f>
        <v>1.1281725888324874</v>
      </c>
      <c r="E16" s="4"/>
      <c r="F16" s="4">
        <f>F15/4/(MAX(F4:F7))</f>
        <v>0.875</v>
      </c>
      <c r="G16" s="4"/>
      <c r="H16" s="4">
        <f>H15/4/(MAX(H4:H7))</f>
        <v>1</v>
      </c>
      <c r="I16" s="4"/>
      <c r="J16" s="4">
        <f>J15/4/(MAX(J4:J7))</f>
        <v>1.0013812154696133</v>
      </c>
      <c r="K16"/>
      <c r="L16"/>
      <c r="M16"/>
      <c r="N16"/>
      <c r="Q16" s="9" t="s">
        <v>20</v>
      </c>
    </row>
    <row r="17" spans="1:28" x14ac:dyDescent="0.25">
      <c r="D17" s="4">
        <f>SUM(C15:E15)/4/(MAX(SUM(C6:E6),SUM(C7:E7),SUM(C4:E4),SUM(C5:E5)))</f>
        <v>1.125615763546798</v>
      </c>
      <c r="E17" s="4"/>
      <c r="F17" s="4"/>
      <c r="G17" s="4">
        <f>SUM(F15:H15)/4/(MAX(SUM(F6:H6),SUM(F7:H7),SUM(F4:H4),SUM(F5:H5)))</f>
        <v>0.9375</v>
      </c>
      <c r="H17" s="4"/>
      <c r="I17" s="4"/>
      <c r="J17" s="4">
        <f>SUM(I15:K15)/4/(MAX(SUM(I6:K6),SUM(I7:K7),SUM(I4:K4),SUM(I5:K5)))</f>
        <v>1.022117962466488</v>
      </c>
      <c r="M17"/>
      <c r="Q17" s="9" t="s">
        <v>21</v>
      </c>
    </row>
    <row r="18" spans="1:28" x14ac:dyDescent="0.25">
      <c r="Q18" s="44" t="s">
        <v>31</v>
      </c>
    </row>
    <row r="19" spans="1:28" x14ac:dyDescent="0.25">
      <c r="Q19" s="44" t="s">
        <v>32</v>
      </c>
    </row>
    <row r="20" spans="1:28" x14ac:dyDescent="0.25">
      <c r="B20" s="27"/>
    </row>
    <row r="21" spans="1:28" x14ac:dyDescent="0.25">
      <c r="A21" s="34"/>
      <c r="B21" s="2"/>
      <c r="F21" s="8"/>
      <c r="G21" s="8"/>
      <c r="H21" s="8"/>
      <c r="L21" s="8"/>
      <c r="M21" s="8"/>
      <c r="N21" s="8"/>
      <c r="R21" t="s">
        <v>26</v>
      </c>
      <c r="AB21" s="4"/>
    </row>
    <row r="22" spans="1:28" x14ac:dyDescent="0.25">
      <c r="A22" s="34"/>
      <c r="B22" s="27">
        <f>Counts!B87</f>
        <v>0.624999999999999</v>
      </c>
      <c r="C22" s="1">
        <f>Counts!C87</f>
        <v>0</v>
      </c>
      <c r="D22" s="1">
        <f>Counts!D87</f>
        <v>184</v>
      </c>
      <c r="E22" s="1">
        <f>Counts!E87</f>
        <v>13</v>
      </c>
      <c r="F22" s="1">
        <f>Counts!F87</f>
        <v>37</v>
      </c>
      <c r="G22" s="1">
        <f>Counts!G87</f>
        <v>0</v>
      </c>
      <c r="H22" s="1">
        <f>Counts!H87</f>
        <v>123</v>
      </c>
      <c r="I22" s="1">
        <f>Counts!I87</f>
        <v>43</v>
      </c>
      <c r="J22" s="1">
        <f>Counts!J87</f>
        <v>172</v>
      </c>
      <c r="K22" s="1">
        <f>Counts!K87</f>
        <v>0</v>
      </c>
      <c r="L22" s="1">
        <f>Counts!L87</f>
        <v>0</v>
      </c>
      <c r="M22" s="1">
        <f>Counts!M87</f>
        <v>0</v>
      </c>
      <c r="N22" s="1">
        <f>Counts!N87</f>
        <v>0</v>
      </c>
      <c r="O22" s="2">
        <f t="shared" ref="O22:O33" si="3">SUM(C22:N22)</f>
        <v>572</v>
      </c>
      <c r="P22" s="2">
        <f t="shared" ref="P22:P27" si="4">O22+O23+O24+O25</f>
        <v>2536</v>
      </c>
      <c r="T22" s="49" t="s">
        <v>17</v>
      </c>
      <c r="U22" s="50" t="s">
        <v>18</v>
      </c>
      <c r="V22" s="51"/>
      <c r="W22" s="51"/>
      <c r="X22" s="51"/>
      <c r="Y22" s="51"/>
      <c r="Z22" s="51"/>
      <c r="AB22" s="4"/>
    </row>
    <row r="23" spans="1:28" x14ac:dyDescent="0.25">
      <c r="A23" s="34"/>
      <c r="B23" s="27">
        <f>Counts!B88</f>
        <v>0.63541666666666596</v>
      </c>
      <c r="C23" s="1">
        <f>Counts!C88</f>
        <v>0</v>
      </c>
      <c r="D23" s="1">
        <f>Counts!D88</f>
        <v>174</v>
      </c>
      <c r="E23" s="1">
        <f>Counts!E88</f>
        <v>16</v>
      </c>
      <c r="F23" s="1">
        <f>Counts!F88</f>
        <v>37</v>
      </c>
      <c r="G23" s="1">
        <f>Counts!G88</f>
        <v>1</v>
      </c>
      <c r="H23" s="1">
        <f>Counts!H88</f>
        <v>173</v>
      </c>
      <c r="I23" s="1">
        <f>Counts!I88</f>
        <v>71</v>
      </c>
      <c r="J23" s="1">
        <f>Counts!J88</f>
        <v>170</v>
      </c>
      <c r="K23" s="1">
        <f>Counts!K88</f>
        <v>0</v>
      </c>
      <c r="L23" s="1">
        <f>Counts!L88</f>
        <v>0</v>
      </c>
      <c r="M23" s="1">
        <f>Counts!M88</f>
        <v>0</v>
      </c>
      <c r="N23" s="1">
        <f>Counts!N88</f>
        <v>0</v>
      </c>
      <c r="O23" s="2">
        <f t="shared" si="3"/>
        <v>642</v>
      </c>
      <c r="P23" s="2">
        <f t="shared" si="4"/>
        <v>2610</v>
      </c>
      <c r="T23" s="51"/>
      <c r="U23" s="52" t="s">
        <v>19</v>
      </c>
      <c r="V23" s="51"/>
      <c r="W23" s="51"/>
      <c r="X23" s="51"/>
      <c r="Y23" s="51"/>
      <c r="Z23" s="51"/>
      <c r="AB23" s="4"/>
    </row>
    <row r="24" spans="1:28" x14ac:dyDescent="0.25">
      <c r="A24" s="34"/>
      <c r="B24" s="27">
        <f>Counts!B89</f>
        <v>0.64583333333333204</v>
      </c>
      <c r="C24" s="1">
        <f>Counts!C89</f>
        <v>0</v>
      </c>
      <c r="D24" s="1">
        <f>Counts!D89</f>
        <v>186</v>
      </c>
      <c r="E24" s="1">
        <f>Counts!E89</f>
        <v>18</v>
      </c>
      <c r="F24" s="1">
        <f>Counts!F89</f>
        <v>49</v>
      </c>
      <c r="G24" s="1">
        <f>Counts!G89</f>
        <v>0</v>
      </c>
      <c r="H24" s="1">
        <f>Counts!H89</f>
        <v>161</v>
      </c>
      <c r="I24" s="1">
        <f>Counts!I89</f>
        <v>63</v>
      </c>
      <c r="J24" s="1">
        <f>Counts!J89</f>
        <v>172</v>
      </c>
      <c r="K24" s="1">
        <f>Counts!K89</f>
        <v>0</v>
      </c>
      <c r="L24" s="1">
        <f>Counts!L89</f>
        <v>0</v>
      </c>
      <c r="M24" s="1">
        <f>Counts!M89</f>
        <v>0</v>
      </c>
      <c r="N24" s="1">
        <f>Counts!N89</f>
        <v>0</v>
      </c>
      <c r="O24" s="2">
        <f t="shared" si="3"/>
        <v>649</v>
      </c>
      <c r="P24" s="2">
        <f t="shared" si="4"/>
        <v>2730</v>
      </c>
      <c r="Q24" s="4">
        <f>MAX(P22:P30)</f>
        <v>2988</v>
      </c>
      <c r="R24">
        <f>Q24/4/(MAX(O30:O33))</f>
        <v>0.98160315374507223</v>
      </c>
      <c r="T24" s="51"/>
      <c r="U24" s="52" t="s">
        <v>22</v>
      </c>
      <c r="V24" s="51"/>
      <c r="W24" s="51"/>
      <c r="X24" s="51"/>
      <c r="Y24" s="51"/>
      <c r="Z24" s="51"/>
      <c r="AB24" s="4"/>
    </row>
    <row r="25" spans="1:28" x14ac:dyDescent="0.25">
      <c r="B25" s="27">
        <f>Counts!B90</f>
        <v>0.656249999999999</v>
      </c>
      <c r="C25" s="1">
        <f>Counts!C90</f>
        <v>0</v>
      </c>
      <c r="D25" s="1">
        <f>Counts!D90</f>
        <v>198</v>
      </c>
      <c r="E25" s="1">
        <f>Counts!E90</f>
        <v>9</v>
      </c>
      <c r="F25" s="1">
        <f>Counts!F90</f>
        <v>50</v>
      </c>
      <c r="G25" s="1">
        <f>Counts!G90</f>
        <v>0</v>
      </c>
      <c r="H25" s="1">
        <f>Counts!H90</f>
        <v>167</v>
      </c>
      <c r="I25" s="1">
        <f>Counts!I90</f>
        <v>60</v>
      </c>
      <c r="J25" s="1">
        <f>Counts!J90</f>
        <v>189</v>
      </c>
      <c r="K25" s="1">
        <f>Counts!K90</f>
        <v>0</v>
      </c>
      <c r="L25" s="1">
        <f>Counts!L90</f>
        <v>0</v>
      </c>
      <c r="M25" s="1">
        <f>Counts!M90</f>
        <v>0</v>
      </c>
      <c r="N25" s="1">
        <f>Counts!N90</f>
        <v>0</v>
      </c>
      <c r="O25" s="2">
        <f t="shared" si="3"/>
        <v>673</v>
      </c>
      <c r="P25" s="2">
        <f t="shared" si="4"/>
        <v>2816</v>
      </c>
      <c r="T25" s="51"/>
      <c r="U25" s="52" t="s">
        <v>23</v>
      </c>
      <c r="V25" s="51"/>
      <c r="W25" s="51"/>
      <c r="X25" s="51"/>
      <c r="Y25" s="51"/>
      <c r="Z25" s="51"/>
    </row>
    <row r="26" spans="1:28" x14ac:dyDescent="0.25">
      <c r="B26" s="27">
        <f>Counts!B91</f>
        <v>0.66666666666666596</v>
      </c>
      <c r="C26" s="1">
        <f>Counts!C91</f>
        <v>0</v>
      </c>
      <c r="D26" s="1">
        <f>Counts!D91</f>
        <v>149</v>
      </c>
      <c r="E26" s="1">
        <f>Counts!E91</f>
        <v>19</v>
      </c>
      <c r="F26" s="1">
        <f>Counts!F91</f>
        <v>56</v>
      </c>
      <c r="G26" s="1">
        <f>Counts!G91</f>
        <v>0</v>
      </c>
      <c r="H26" s="1">
        <f>Counts!H91</f>
        <v>186</v>
      </c>
      <c r="I26" s="1">
        <f>Counts!I91</f>
        <v>54</v>
      </c>
      <c r="J26" s="1">
        <f>Counts!J91</f>
        <v>182</v>
      </c>
      <c r="K26" s="1">
        <f>Counts!K91</f>
        <v>0</v>
      </c>
      <c r="L26" s="1">
        <f>Counts!L91</f>
        <v>0</v>
      </c>
      <c r="M26" s="1">
        <f>Counts!M91</f>
        <v>0</v>
      </c>
      <c r="N26" s="1">
        <f>Counts!N91</f>
        <v>0</v>
      </c>
      <c r="O26" s="2">
        <f t="shared" si="3"/>
        <v>646</v>
      </c>
      <c r="P26" s="2">
        <f t="shared" si="4"/>
        <v>2873</v>
      </c>
      <c r="T26" s="6"/>
      <c r="U26" s="3"/>
    </row>
    <row r="27" spans="1:28" x14ac:dyDescent="0.25">
      <c r="B27" s="27">
        <f>Counts!B92</f>
        <v>0.67708333333333204</v>
      </c>
      <c r="C27" s="1">
        <f>Counts!C92</f>
        <v>0</v>
      </c>
      <c r="D27" s="1">
        <f>Counts!D92</f>
        <v>196</v>
      </c>
      <c r="E27" s="1">
        <f>Counts!E92</f>
        <v>15</v>
      </c>
      <c r="F27" s="1">
        <f>Counts!F92</f>
        <v>62</v>
      </c>
      <c r="G27" s="1">
        <f>Counts!G92</f>
        <v>0</v>
      </c>
      <c r="H27" s="1">
        <f>Counts!H92</f>
        <v>207</v>
      </c>
      <c r="I27" s="1">
        <f>Counts!I92</f>
        <v>57</v>
      </c>
      <c r="J27" s="1">
        <f>Counts!J92</f>
        <v>225</v>
      </c>
      <c r="K27" s="1">
        <f>Counts!K92</f>
        <v>0</v>
      </c>
      <c r="L27" s="1">
        <f>Counts!L92</f>
        <v>0</v>
      </c>
      <c r="M27" s="1">
        <f>Counts!M92</f>
        <v>0</v>
      </c>
      <c r="N27" s="1">
        <f>Counts!N92</f>
        <v>0</v>
      </c>
      <c r="O27" s="2">
        <f t="shared" si="3"/>
        <v>762</v>
      </c>
      <c r="P27" s="2">
        <f t="shared" si="4"/>
        <v>2988</v>
      </c>
      <c r="U27" s="7"/>
    </row>
    <row r="28" spans="1:28" ht="13.2" customHeight="1" x14ac:dyDescent="0.25">
      <c r="B28" s="27">
        <f>Counts!B93</f>
        <v>0.687499999999999</v>
      </c>
      <c r="C28" s="1">
        <f>Counts!C93</f>
        <v>0</v>
      </c>
      <c r="D28" s="1">
        <f>Counts!D93</f>
        <v>181</v>
      </c>
      <c r="E28" s="1">
        <f>Counts!E93</f>
        <v>18</v>
      </c>
      <c r="F28" s="1">
        <f>Counts!F93</f>
        <v>85</v>
      </c>
      <c r="G28" s="1">
        <f>Counts!G93</f>
        <v>0</v>
      </c>
      <c r="H28" s="1">
        <f>Counts!H93</f>
        <v>171</v>
      </c>
      <c r="I28" s="1">
        <f>Counts!I93</f>
        <v>62</v>
      </c>
      <c r="J28" s="1">
        <f>Counts!J93</f>
        <v>218</v>
      </c>
      <c r="K28" s="1">
        <f>Counts!K93</f>
        <v>0</v>
      </c>
      <c r="L28" s="1">
        <f>Counts!L93</f>
        <v>0</v>
      </c>
      <c r="M28" s="1">
        <f>Counts!M93</f>
        <v>0</v>
      </c>
      <c r="N28" s="1">
        <f>Counts!N93</f>
        <v>0</v>
      </c>
      <c r="O28" s="2">
        <f t="shared" si="3"/>
        <v>735</v>
      </c>
      <c r="P28" s="2">
        <f>O28+O29+O30+O31</f>
        <v>2968</v>
      </c>
      <c r="Q28" s="4"/>
      <c r="U28" s="7"/>
    </row>
    <row r="29" spans="1:28" x14ac:dyDescent="0.25">
      <c r="B29" s="27">
        <f>Counts!B94</f>
        <v>0.69791666666666596</v>
      </c>
      <c r="C29" s="1">
        <f>Counts!C94</f>
        <v>0</v>
      </c>
      <c r="D29" s="1">
        <f>Counts!D94</f>
        <v>198</v>
      </c>
      <c r="E29" s="1">
        <f>Counts!E94</f>
        <v>18</v>
      </c>
      <c r="F29" s="1">
        <f>Counts!F94</f>
        <v>58</v>
      </c>
      <c r="G29" s="1">
        <f>Counts!G94</f>
        <v>1</v>
      </c>
      <c r="H29" s="1">
        <f>Counts!H94</f>
        <v>186</v>
      </c>
      <c r="I29" s="1">
        <f>Counts!I94</f>
        <v>62</v>
      </c>
      <c r="J29" s="1">
        <f>Counts!J94</f>
        <v>207</v>
      </c>
      <c r="K29" s="1">
        <f>Counts!K94</f>
        <v>0</v>
      </c>
      <c r="L29" s="1">
        <f>Counts!L94</f>
        <v>0</v>
      </c>
      <c r="M29" s="1">
        <f>Counts!M94</f>
        <v>0</v>
      </c>
      <c r="N29" s="1">
        <f>Counts!N94</f>
        <v>0</v>
      </c>
      <c r="O29" s="2">
        <f t="shared" si="3"/>
        <v>730</v>
      </c>
      <c r="P29" s="2">
        <f>O29+O30+O31+O32</f>
        <v>2976</v>
      </c>
      <c r="U29" s="7"/>
    </row>
    <row r="30" spans="1:28" x14ac:dyDescent="0.25">
      <c r="B30" s="27">
        <f>Counts!B95</f>
        <v>0.70833333333333204</v>
      </c>
      <c r="C30" s="1">
        <f>Counts!C95</f>
        <v>0</v>
      </c>
      <c r="D30" s="1">
        <f>Counts!D95</f>
        <v>223</v>
      </c>
      <c r="E30" s="1">
        <f>Counts!E95</f>
        <v>18</v>
      </c>
      <c r="F30" s="1">
        <f>Counts!F95</f>
        <v>78</v>
      </c>
      <c r="G30" s="1">
        <f>Counts!G95</f>
        <v>0</v>
      </c>
      <c r="H30" s="1">
        <f>Counts!H95</f>
        <v>192</v>
      </c>
      <c r="I30" s="1">
        <f>Counts!I95</f>
        <v>62</v>
      </c>
      <c r="J30" s="1">
        <f>Counts!J95</f>
        <v>188</v>
      </c>
      <c r="K30" s="1">
        <f>Counts!K95</f>
        <v>0</v>
      </c>
      <c r="L30" s="1">
        <f>Counts!L95</f>
        <v>0</v>
      </c>
      <c r="M30" s="1">
        <f>Counts!M95</f>
        <v>0</v>
      </c>
      <c r="N30" s="1">
        <f>Counts!N95</f>
        <v>0</v>
      </c>
      <c r="O30" s="2">
        <f t="shared" si="3"/>
        <v>761</v>
      </c>
      <c r="P30" s="2">
        <f>O30+O31+O32+O33</f>
        <v>2962</v>
      </c>
    </row>
    <row r="31" spans="1:28" x14ac:dyDescent="0.25">
      <c r="A31" s="72" t="str">
        <f>Counts!A65</f>
        <v>SR-747 at SR-129 WB Ramp</v>
      </c>
      <c r="B31" s="27">
        <f>Counts!B96</f>
        <v>0.718749999999999</v>
      </c>
      <c r="C31" s="1">
        <f>Counts!C96</f>
        <v>0</v>
      </c>
      <c r="D31" s="1">
        <f>Counts!D96</f>
        <v>204</v>
      </c>
      <c r="E31" s="1">
        <f>Counts!E96</f>
        <v>16</v>
      </c>
      <c r="F31" s="1">
        <f>Counts!F96</f>
        <v>75</v>
      </c>
      <c r="G31" s="1">
        <f>Counts!G96</f>
        <v>0</v>
      </c>
      <c r="H31" s="1">
        <f>Counts!H96</f>
        <v>169</v>
      </c>
      <c r="I31" s="1">
        <f>Counts!I96</f>
        <v>70</v>
      </c>
      <c r="J31" s="1">
        <f>Counts!J96</f>
        <v>208</v>
      </c>
      <c r="K31" s="1">
        <f>Counts!K96</f>
        <v>0</v>
      </c>
      <c r="L31" s="1">
        <f>Counts!L96</f>
        <v>0</v>
      </c>
      <c r="M31" s="1">
        <f>Counts!M96</f>
        <v>0</v>
      </c>
      <c r="N31" s="1">
        <f>Counts!N96</f>
        <v>0</v>
      </c>
      <c r="O31" s="2">
        <f t="shared" si="3"/>
        <v>742</v>
      </c>
    </row>
    <row r="32" spans="1:28" x14ac:dyDescent="0.25">
      <c r="A32" s="73"/>
      <c r="B32" s="27">
        <f>Counts!B97</f>
        <v>0.72916666666666496</v>
      </c>
      <c r="C32" s="1">
        <f>Counts!C97</f>
        <v>0</v>
      </c>
      <c r="D32" s="1">
        <f>Counts!D97</f>
        <v>206</v>
      </c>
      <c r="E32" s="1">
        <f>Counts!E97</f>
        <v>22</v>
      </c>
      <c r="F32" s="1">
        <f>Counts!F97</f>
        <v>79</v>
      </c>
      <c r="G32" s="1">
        <f>Counts!G97</f>
        <v>0</v>
      </c>
      <c r="H32" s="1">
        <f>Counts!H97</f>
        <v>163</v>
      </c>
      <c r="I32" s="1">
        <f>Counts!I97</f>
        <v>43</v>
      </c>
      <c r="J32" s="1">
        <f>Counts!J97</f>
        <v>230</v>
      </c>
      <c r="K32" s="1">
        <f>Counts!K97</f>
        <v>0</v>
      </c>
      <c r="L32" s="1">
        <f>Counts!L97</f>
        <v>0</v>
      </c>
      <c r="M32" s="1">
        <f>Counts!M97</f>
        <v>0</v>
      </c>
      <c r="N32" s="1">
        <f>Counts!N97</f>
        <v>0</v>
      </c>
      <c r="O32" s="2">
        <f t="shared" si="3"/>
        <v>743</v>
      </c>
    </row>
    <row r="33" spans="1:28" x14ac:dyDescent="0.25">
      <c r="A33" s="73"/>
      <c r="B33" s="27">
        <f>Counts!B98</f>
        <v>0.73958333333333204</v>
      </c>
      <c r="C33" s="1">
        <f>Counts!C98</f>
        <v>0</v>
      </c>
      <c r="D33" s="1">
        <f>Counts!D98</f>
        <v>219</v>
      </c>
      <c r="E33" s="1">
        <f>Counts!E98</f>
        <v>15</v>
      </c>
      <c r="F33" s="1">
        <f>Counts!F98</f>
        <v>54</v>
      </c>
      <c r="G33" s="1">
        <f>Counts!G98</f>
        <v>0</v>
      </c>
      <c r="H33" s="1">
        <f>Counts!H98</f>
        <v>165</v>
      </c>
      <c r="I33" s="1">
        <f>Counts!I98</f>
        <v>53</v>
      </c>
      <c r="J33" s="1">
        <f>Counts!J98</f>
        <v>210</v>
      </c>
      <c r="K33" s="1">
        <f>Counts!K98</f>
        <v>0</v>
      </c>
      <c r="L33" s="1">
        <f>Counts!L98</f>
        <v>0</v>
      </c>
      <c r="M33" s="1">
        <f>Counts!M98</f>
        <v>0</v>
      </c>
      <c r="N33" s="1">
        <f>Counts!N98</f>
        <v>0</v>
      </c>
      <c r="O33" s="2">
        <f t="shared" si="3"/>
        <v>716</v>
      </c>
      <c r="Q33" s="4"/>
    </row>
    <row r="34" spans="1:28" x14ac:dyDescent="0.25">
      <c r="A34" s="4"/>
      <c r="B34" s="23" t="s">
        <v>50</v>
      </c>
      <c r="C34" s="24">
        <f>SUM(C30:C33)</f>
        <v>0</v>
      </c>
      <c r="D34" s="24">
        <f t="shared" ref="D34:N34" si="5">SUM(D30:D33)</f>
        <v>852</v>
      </c>
      <c r="E34" s="24">
        <f t="shared" si="5"/>
        <v>71</v>
      </c>
      <c r="F34" s="24">
        <f t="shared" si="5"/>
        <v>286</v>
      </c>
      <c r="G34" s="24">
        <f t="shared" si="5"/>
        <v>0</v>
      </c>
      <c r="H34" s="24">
        <f t="shared" si="5"/>
        <v>689</v>
      </c>
      <c r="I34" s="24">
        <f t="shared" si="5"/>
        <v>228</v>
      </c>
      <c r="J34" s="24">
        <f t="shared" si="5"/>
        <v>836</v>
      </c>
      <c r="K34" s="24">
        <f t="shared" si="5"/>
        <v>0</v>
      </c>
      <c r="L34" s="24">
        <f t="shared" si="5"/>
        <v>0</v>
      </c>
      <c r="M34" s="24">
        <f t="shared" si="5"/>
        <v>0</v>
      </c>
      <c r="N34" s="24">
        <f t="shared" si="5"/>
        <v>0</v>
      </c>
      <c r="O34" s="24">
        <f>SUM(O30:O33)</f>
        <v>2962</v>
      </c>
      <c r="P34" s="9" t="s">
        <v>24</v>
      </c>
      <c r="Q34" s="9" t="s">
        <v>25</v>
      </c>
    </row>
    <row r="35" spans="1:28" x14ac:dyDescent="0.25">
      <c r="A35" s="4"/>
      <c r="B35" s="8"/>
      <c r="C35"/>
      <c r="D35" s="4">
        <f>D34/4/(MAX(D23:D26))</f>
        <v>1.0757575757575757</v>
      </c>
      <c r="E35" s="4"/>
      <c r="F35" s="4">
        <f>F34/4/(MAX(F23:F26))</f>
        <v>1.2767857142857142</v>
      </c>
      <c r="G35" s="4"/>
      <c r="H35" s="4">
        <f>H34/4/(MAX(H23:H26))</f>
        <v>0.92607526881720426</v>
      </c>
      <c r="I35" s="4"/>
      <c r="J35" s="4">
        <f>J34/4/(MAX(J23:J26))</f>
        <v>1.1058201058201058</v>
      </c>
      <c r="K35"/>
      <c r="L35"/>
      <c r="M35"/>
      <c r="N35"/>
      <c r="Q35" s="9" t="s">
        <v>20</v>
      </c>
    </row>
    <row r="36" spans="1:28" x14ac:dyDescent="0.25">
      <c r="D36" s="4">
        <f>SUM(C34:E34)/4/(MAX(SUM(C25:E25),SUM(C26:E26),SUM(C23:E23),SUM(C24:E24)))</f>
        <v>1.1147342995169083</v>
      </c>
      <c r="E36" s="4"/>
      <c r="F36" s="4"/>
      <c r="G36" s="4">
        <f>SUM(F34:H34)/4/(MAX(SUM(F25:H25),SUM(F26:H26),SUM(F23:H23),SUM(F24:H24)))</f>
        <v>1.0072314049586777</v>
      </c>
      <c r="H36" s="4"/>
      <c r="I36" s="4"/>
      <c r="J36" s="4">
        <f>SUM(I34:K34)/4/(MAX(SUM(I25:K25),SUM(I26:K26),SUM(I23:K23),SUM(I24:K24)))</f>
        <v>1.0682730923694779</v>
      </c>
      <c r="M36"/>
      <c r="Q36" s="9" t="s">
        <v>21</v>
      </c>
    </row>
    <row r="37" spans="1:28" x14ac:dyDescent="0.25">
      <c r="Q37" s="44" t="s">
        <v>31</v>
      </c>
    </row>
    <row r="38" spans="1:28" x14ac:dyDescent="0.25">
      <c r="Q38" s="44" t="s">
        <v>32</v>
      </c>
    </row>
    <row r="39" spans="1:28" x14ac:dyDescent="0.25">
      <c r="B39" s="27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28" x14ac:dyDescent="0.25">
      <c r="A40" s="34"/>
      <c r="B40" s="2"/>
      <c r="F40" s="8"/>
      <c r="G40" s="8"/>
      <c r="H40" s="8"/>
      <c r="L40" s="8"/>
      <c r="M40" s="8"/>
      <c r="N40" s="8"/>
      <c r="R40" t="s">
        <v>26</v>
      </c>
      <c r="AB40" s="4"/>
    </row>
    <row r="41" spans="1:28" x14ac:dyDescent="0.25">
      <c r="A41" s="34"/>
      <c r="B41" s="27">
        <f>Counts!B140</f>
        <v>0.624999999999999</v>
      </c>
      <c r="C41" s="1">
        <f>Counts!C140</f>
        <v>80</v>
      </c>
      <c r="D41" s="1">
        <f>Counts!D140</f>
        <v>145</v>
      </c>
      <c r="E41" s="1">
        <f>Counts!E140</f>
        <v>0</v>
      </c>
      <c r="F41" s="1">
        <f>Counts!F140</f>
        <v>0</v>
      </c>
      <c r="G41" s="1">
        <f>Counts!G140</f>
        <v>0</v>
      </c>
      <c r="H41" s="1">
        <f>Counts!H140</f>
        <v>0</v>
      </c>
      <c r="I41" s="1">
        <f>Counts!I140</f>
        <v>0</v>
      </c>
      <c r="J41" s="1">
        <f>Counts!J140</f>
        <v>204</v>
      </c>
      <c r="K41" s="1">
        <f>Counts!K140</f>
        <v>62</v>
      </c>
      <c r="L41" s="1">
        <f>Counts!L140</f>
        <v>16</v>
      </c>
      <c r="M41" s="1">
        <f>Counts!M140</f>
        <v>0</v>
      </c>
      <c r="N41" s="1">
        <f>Counts!N140</f>
        <v>26</v>
      </c>
      <c r="O41" s="2">
        <f t="shared" ref="O41:O52" si="6">SUM(C41:N41)</f>
        <v>533</v>
      </c>
      <c r="P41" s="2">
        <f t="shared" ref="P41:P46" si="7">O41+O42+O43+O44</f>
        <v>2234</v>
      </c>
      <c r="T41" s="49" t="s">
        <v>17</v>
      </c>
      <c r="U41" s="50" t="s">
        <v>18</v>
      </c>
      <c r="V41" s="51"/>
      <c r="W41" s="51"/>
      <c r="X41" s="51"/>
      <c r="Y41" s="51"/>
      <c r="Z41" s="51"/>
      <c r="AB41" s="4"/>
    </row>
    <row r="42" spans="1:28" x14ac:dyDescent="0.25">
      <c r="A42" s="34"/>
      <c r="B42" s="27">
        <f>Counts!B141</f>
        <v>0.63541666666666596</v>
      </c>
      <c r="C42" s="1">
        <f>Counts!C141</f>
        <v>84</v>
      </c>
      <c r="D42" s="1">
        <f>Counts!D141</f>
        <v>125</v>
      </c>
      <c r="E42" s="1">
        <f>Counts!E141</f>
        <v>0</v>
      </c>
      <c r="F42" s="1">
        <f>Counts!F141</f>
        <v>0</v>
      </c>
      <c r="G42" s="1">
        <f>Counts!G141</f>
        <v>0</v>
      </c>
      <c r="H42" s="1">
        <f>Counts!H141</f>
        <v>0</v>
      </c>
      <c r="I42" s="1">
        <f>Counts!I141</f>
        <v>0</v>
      </c>
      <c r="J42" s="1">
        <f>Counts!J141</f>
        <v>223</v>
      </c>
      <c r="K42" s="1">
        <f>Counts!K141</f>
        <v>66</v>
      </c>
      <c r="L42" s="1">
        <f>Counts!L141</f>
        <v>16</v>
      </c>
      <c r="M42" s="1">
        <f>Counts!M141</f>
        <v>0</v>
      </c>
      <c r="N42" s="1">
        <f>Counts!N141</f>
        <v>37</v>
      </c>
      <c r="O42" s="2">
        <f t="shared" si="6"/>
        <v>551</v>
      </c>
      <c r="P42" s="2">
        <f t="shared" si="7"/>
        <v>2269</v>
      </c>
      <c r="T42" s="51"/>
      <c r="U42" s="52" t="s">
        <v>19</v>
      </c>
      <c r="V42" s="51"/>
      <c r="W42" s="51"/>
      <c r="X42" s="51"/>
      <c r="Y42" s="51"/>
      <c r="Z42" s="51"/>
      <c r="AB42" s="4"/>
    </row>
    <row r="43" spans="1:28" x14ac:dyDescent="0.25">
      <c r="A43" s="34"/>
      <c r="B43" s="27">
        <f>Counts!B142</f>
        <v>0.64583333333333204</v>
      </c>
      <c r="C43" s="1">
        <f>Counts!C142</f>
        <v>97</v>
      </c>
      <c r="D43" s="1">
        <f>Counts!D142</f>
        <v>140</v>
      </c>
      <c r="E43" s="1">
        <f>Counts!E142</f>
        <v>0</v>
      </c>
      <c r="F43" s="1">
        <f>Counts!F142</f>
        <v>0</v>
      </c>
      <c r="G43" s="1">
        <f>Counts!G142</f>
        <v>0</v>
      </c>
      <c r="H43" s="1">
        <f>Counts!H142</f>
        <v>0</v>
      </c>
      <c r="I43" s="1">
        <f>Counts!I142</f>
        <v>0</v>
      </c>
      <c r="J43" s="1">
        <f>Counts!J142</f>
        <v>222</v>
      </c>
      <c r="K43" s="1">
        <f>Counts!K142</f>
        <v>66</v>
      </c>
      <c r="L43" s="1">
        <f>Counts!L142</f>
        <v>12</v>
      </c>
      <c r="M43" s="1">
        <f>Counts!M142</f>
        <v>0</v>
      </c>
      <c r="N43" s="1">
        <f>Counts!N142</f>
        <v>34</v>
      </c>
      <c r="O43" s="2">
        <f t="shared" si="6"/>
        <v>571</v>
      </c>
      <c r="P43" s="2">
        <f t="shared" si="7"/>
        <v>2395</v>
      </c>
      <c r="Q43" s="4">
        <f>MAX(P41:P49)</f>
        <v>2666</v>
      </c>
      <c r="R43">
        <f>Q43/4/(MAX(O49:O52))</f>
        <v>0.96875</v>
      </c>
      <c r="T43" s="51"/>
      <c r="U43" s="52" t="s">
        <v>22</v>
      </c>
      <c r="V43" s="51"/>
      <c r="W43" s="51"/>
      <c r="X43" s="51"/>
      <c r="Y43" s="51"/>
      <c r="Z43" s="51"/>
      <c r="AB43" s="4"/>
    </row>
    <row r="44" spans="1:28" x14ac:dyDescent="0.25">
      <c r="B44" s="27">
        <f>Counts!B143</f>
        <v>0.656249999999999</v>
      </c>
      <c r="C44" s="1">
        <f>Counts!C143</f>
        <v>72</v>
      </c>
      <c r="D44" s="1">
        <f>Counts!D143</f>
        <v>156</v>
      </c>
      <c r="E44" s="1">
        <f>Counts!E143</f>
        <v>0</v>
      </c>
      <c r="F44" s="1">
        <f>Counts!F143</f>
        <v>0</v>
      </c>
      <c r="G44" s="1">
        <f>Counts!G143</f>
        <v>0</v>
      </c>
      <c r="H44" s="1">
        <f>Counts!H143</f>
        <v>0</v>
      </c>
      <c r="I44" s="1">
        <f>Counts!I143</f>
        <v>0</v>
      </c>
      <c r="J44" s="1">
        <f>Counts!J143</f>
        <v>222</v>
      </c>
      <c r="K44" s="1">
        <f>Counts!K143</f>
        <v>71</v>
      </c>
      <c r="L44" s="1">
        <f>Counts!L143</f>
        <v>24</v>
      </c>
      <c r="M44" s="1">
        <f>Counts!M143</f>
        <v>0</v>
      </c>
      <c r="N44" s="1">
        <f>Counts!N143</f>
        <v>34</v>
      </c>
      <c r="O44" s="2">
        <f t="shared" si="6"/>
        <v>579</v>
      </c>
      <c r="P44" s="2">
        <f t="shared" si="7"/>
        <v>2512</v>
      </c>
      <c r="T44" s="51"/>
      <c r="U44" s="52" t="s">
        <v>23</v>
      </c>
      <c r="V44" s="51"/>
      <c r="W44" s="51"/>
      <c r="X44" s="51"/>
      <c r="Y44" s="51"/>
      <c r="Z44" s="51"/>
    </row>
    <row r="45" spans="1:28" x14ac:dyDescent="0.25">
      <c r="B45" s="27">
        <f>Counts!B144</f>
        <v>0.66666666666666596</v>
      </c>
      <c r="C45" s="1">
        <f>Counts!C144</f>
        <v>82</v>
      </c>
      <c r="D45" s="1">
        <f>Counts!D144</f>
        <v>143</v>
      </c>
      <c r="E45" s="1">
        <f>Counts!E144</f>
        <v>0</v>
      </c>
      <c r="F45" s="1">
        <f>Counts!F144</f>
        <v>0</v>
      </c>
      <c r="G45" s="1">
        <f>Counts!G144</f>
        <v>0</v>
      </c>
      <c r="H45" s="1">
        <f>Counts!H144</f>
        <v>0</v>
      </c>
      <c r="I45" s="1">
        <f>Counts!I144</f>
        <v>0</v>
      </c>
      <c r="J45" s="1">
        <f>Counts!J144</f>
        <v>208</v>
      </c>
      <c r="K45" s="1">
        <f>Counts!K144</f>
        <v>71</v>
      </c>
      <c r="L45" s="1">
        <f>Counts!L144</f>
        <v>20</v>
      </c>
      <c r="M45" s="1">
        <f>Counts!M144</f>
        <v>0</v>
      </c>
      <c r="N45" s="1">
        <f>Counts!N144</f>
        <v>44</v>
      </c>
      <c r="O45" s="2">
        <f t="shared" si="6"/>
        <v>568</v>
      </c>
      <c r="P45" s="2">
        <f t="shared" si="7"/>
        <v>2570</v>
      </c>
      <c r="T45" s="6"/>
      <c r="U45" s="3"/>
    </row>
    <row r="46" spans="1:28" ht="13.2" customHeight="1" x14ac:dyDescent="0.25">
      <c r="B46" s="27">
        <f>Counts!B145</f>
        <v>0.67708333333333204</v>
      </c>
      <c r="C46" s="1">
        <f>Counts!C145</f>
        <v>76</v>
      </c>
      <c r="D46" s="1">
        <f>Counts!D145</f>
        <v>191</v>
      </c>
      <c r="E46" s="1">
        <f>Counts!E145</f>
        <v>0</v>
      </c>
      <c r="F46" s="1">
        <f>Counts!F145</f>
        <v>0</v>
      </c>
      <c r="G46" s="1">
        <f>Counts!G145</f>
        <v>0</v>
      </c>
      <c r="H46" s="1">
        <f>Counts!H145</f>
        <v>0</v>
      </c>
      <c r="I46" s="1">
        <f>Counts!I145</f>
        <v>0</v>
      </c>
      <c r="J46" s="1">
        <f>Counts!J145</f>
        <v>255</v>
      </c>
      <c r="K46" s="1">
        <f>Counts!K145</f>
        <v>88</v>
      </c>
      <c r="L46" s="1">
        <f>Counts!L145</f>
        <v>18</v>
      </c>
      <c r="M46" s="1">
        <f>Counts!M145</f>
        <v>0</v>
      </c>
      <c r="N46" s="1">
        <f>Counts!N145</f>
        <v>49</v>
      </c>
      <c r="O46" s="2">
        <f t="shared" si="6"/>
        <v>677</v>
      </c>
      <c r="P46" s="2">
        <f t="shared" si="7"/>
        <v>2666</v>
      </c>
      <c r="U46" s="7"/>
    </row>
    <row r="47" spans="1:28" x14ac:dyDescent="0.25">
      <c r="B47" s="27">
        <f>Counts!B146</f>
        <v>0.687499999999999</v>
      </c>
      <c r="C47" s="1">
        <f>Counts!C146</f>
        <v>90</v>
      </c>
      <c r="D47" s="1">
        <f>Counts!D146</f>
        <v>198</v>
      </c>
      <c r="E47" s="1">
        <f>Counts!E146</f>
        <v>0</v>
      </c>
      <c r="F47" s="1">
        <f>Counts!F146</f>
        <v>0</v>
      </c>
      <c r="G47" s="1">
        <f>Counts!G146</f>
        <v>0</v>
      </c>
      <c r="H47" s="1">
        <f>Counts!H146</f>
        <v>0</v>
      </c>
      <c r="I47" s="1">
        <f>Counts!I146</f>
        <v>0</v>
      </c>
      <c r="J47" s="1">
        <f>Counts!J146</f>
        <v>269</v>
      </c>
      <c r="K47" s="1">
        <f>Counts!K146</f>
        <v>68</v>
      </c>
      <c r="L47" s="1">
        <f>Counts!L146</f>
        <v>19</v>
      </c>
      <c r="M47" s="1">
        <f>Counts!M146</f>
        <v>0</v>
      </c>
      <c r="N47" s="1">
        <f>Counts!N146</f>
        <v>44</v>
      </c>
      <c r="O47" s="2">
        <f t="shared" si="6"/>
        <v>688</v>
      </c>
      <c r="P47" s="2">
        <f>O47+O48+O49+O50</f>
        <v>2665</v>
      </c>
      <c r="Q47" s="4"/>
      <c r="U47" s="7"/>
    </row>
    <row r="48" spans="1:28" x14ac:dyDescent="0.25">
      <c r="B48" s="27">
        <f>Counts!B147</f>
        <v>0.69791666666666596</v>
      </c>
      <c r="C48" s="1">
        <f>Counts!C147</f>
        <v>102</v>
      </c>
      <c r="D48" s="1">
        <f>Counts!D147</f>
        <v>149</v>
      </c>
      <c r="E48" s="1">
        <f>Counts!E147</f>
        <v>0</v>
      </c>
      <c r="F48" s="1">
        <f>Counts!F147</f>
        <v>0</v>
      </c>
      <c r="G48" s="1">
        <f>Counts!G147</f>
        <v>0</v>
      </c>
      <c r="H48" s="1">
        <f>Counts!H147</f>
        <v>0</v>
      </c>
      <c r="I48" s="1">
        <f>Counts!I147</f>
        <v>0</v>
      </c>
      <c r="J48" s="1">
        <f>Counts!J147</f>
        <v>239</v>
      </c>
      <c r="K48" s="1">
        <f>Counts!K147</f>
        <v>82</v>
      </c>
      <c r="L48" s="1">
        <f>Counts!L147</f>
        <v>23</v>
      </c>
      <c r="M48" s="1">
        <f>Counts!M147</f>
        <v>0</v>
      </c>
      <c r="N48" s="1">
        <f>Counts!N147</f>
        <v>42</v>
      </c>
      <c r="O48" s="2">
        <f t="shared" si="6"/>
        <v>637</v>
      </c>
      <c r="P48" s="2">
        <f>O48+O49+O50+O51</f>
        <v>2665</v>
      </c>
      <c r="U48" s="7"/>
    </row>
    <row r="49" spans="1:25" x14ac:dyDescent="0.25">
      <c r="B49" s="27">
        <f>Counts!B148</f>
        <v>0.70833333333333204</v>
      </c>
      <c r="C49" s="1">
        <f>Counts!C148</f>
        <v>101</v>
      </c>
      <c r="D49" s="1">
        <f>Counts!D148</f>
        <v>196</v>
      </c>
      <c r="E49" s="1">
        <f>Counts!E148</f>
        <v>0</v>
      </c>
      <c r="F49" s="1">
        <f>Counts!F148</f>
        <v>0</v>
      </c>
      <c r="G49" s="1">
        <f>Counts!G148</f>
        <v>0</v>
      </c>
      <c r="H49" s="1">
        <f>Counts!H148</f>
        <v>0</v>
      </c>
      <c r="I49" s="1">
        <f>Counts!I148</f>
        <v>0</v>
      </c>
      <c r="J49" s="1">
        <f>Counts!J148</f>
        <v>241</v>
      </c>
      <c r="K49" s="1">
        <f>Counts!K148</f>
        <v>80</v>
      </c>
      <c r="L49" s="1">
        <f>Counts!L148</f>
        <v>18</v>
      </c>
      <c r="M49" s="1">
        <f>Counts!M148</f>
        <v>0</v>
      </c>
      <c r="N49" s="1">
        <f>Counts!N148</f>
        <v>28</v>
      </c>
      <c r="O49" s="2">
        <f t="shared" si="6"/>
        <v>664</v>
      </c>
      <c r="P49" s="2">
        <f>O49+O50+O51+O52</f>
        <v>2666</v>
      </c>
    </row>
    <row r="50" spans="1:25" x14ac:dyDescent="0.25">
      <c r="A50" s="72" t="str">
        <f>Counts!A118</f>
        <v>SR-747 at SR-129 EB Ramp</v>
      </c>
      <c r="B50" s="27">
        <f>Counts!B149</f>
        <v>0.718749999999999</v>
      </c>
      <c r="C50" s="1">
        <f>Counts!C149</f>
        <v>95</v>
      </c>
      <c r="D50" s="1">
        <f>Counts!D149</f>
        <v>196</v>
      </c>
      <c r="E50" s="1">
        <f>Counts!E149</f>
        <v>0</v>
      </c>
      <c r="F50" s="1">
        <f>Counts!F149</f>
        <v>0</v>
      </c>
      <c r="G50" s="1">
        <f>Counts!G149</f>
        <v>0</v>
      </c>
      <c r="H50" s="1">
        <f>Counts!H149</f>
        <v>0</v>
      </c>
      <c r="I50" s="1">
        <f>Counts!I149</f>
        <v>0</v>
      </c>
      <c r="J50" s="1">
        <f>Counts!J149</f>
        <v>244</v>
      </c>
      <c r="K50" s="1">
        <f>Counts!K149</f>
        <v>84</v>
      </c>
      <c r="L50" s="1">
        <f>Counts!L149</f>
        <v>20</v>
      </c>
      <c r="M50" s="1">
        <f>Counts!M149</f>
        <v>0</v>
      </c>
      <c r="N50" s="1">
        <f>Counts!N149</f>
        <v>37</v>
      </c>
      <c r="O50" s="2">
        <f t="shared" si="6"/>
        <v>676</v>
      </c>
    </row>
    <row r="51" spans="1:25" x14ac:dyDescent="0.25">
      <c r="A51" s="73"/>
      <c r="B51" s="27">
        <f>Counts!B150</f>
        <v>0.72916666666666496</v>
      </c>
      <c r="C51" s="1">
        <f>Counts!C150</f>
        <v>88</v>
      </c>
      <c r="D51" s="1">
        <f>Counts!D150</f>
        <v>189</v>
      </c>
      <c r="E51" s="1">
        <f>Counts!E150</f>
        <v>0</v>
      </c>
      <c r="F51" s="1">
        <f>Counts!F150</f>
        <v>0</v>
      </c>
      <c r="G51" s="1">
        <f>Counts!G150</f>
        <v>0</v>
      </c>
      <c r="H51" s="1">
        <f>Counts!H150</f>
        <v>0</v>
      </c>
      <c r="I51" s="1">
        <f>Counts!I150</f>
        <v>0</v>
      </c>
      <c r="J51" s="1">
        <f>Counts!J150</f>
        <v>273</v>
      </c>
      <c r="K51" s="1">
        <f>Counts!K150</f>
        <v>81</v>
      </c>
      <c r="L51" s="1">
        <f>Counts!L150</f>
        <v>16</v>
      </c>
      <c r="M51" s="1">
        <f>Counts!M150</f>
        <v>1</v>
      </c>
      <c r="N51" s="1">
        <f>Counts!N150</f>
        <v>40</v>
      </c>
      <c r="O51" s="2">
        <f t="shared" si="6"/>
        <v>688</v>
      </c>
    </row>
    <row r="52" spans="1:25" x14ac:dyDescent="0.25">
      <c r="A52" s="73"/>
      <c r="B52" s="27">
        <f>Counts!B151</f>
        <v>0.73958333333333204</v>
      </c>
      <c r="C52" s="1">
        <f>Counts!C151</f>
        <v>106</v>
      </c>
      <c r="D52" s="1">
        <f>Counts!D151</f>
        <v>170</v>
      </c>
      <c r="E52" s="1">
        <f>Counts!E151</f>
        <v>0</v>
      </c>
      <c r="F52" s="1">
        <f>Counts!F151</f>
        <v>0</v>
      </c>
      <c r="G52" s="1">
        <f>Counts!G151</f>
        <v>0</v>
      </c>
      <c r="H52" s="1">
        <f>Counts!H151</f>
        <v>0</v>
      </c>
      <c r="I52" s="1">
        <f>Counts!I151</f>
        <v>0</v>
      </c>
      <c r="J52" s="1">
        <f>Counts!J151</f>
        <v>238</v>
      </c>
      <c r="K52" s="1">
        <f>Counts!K151</f>
        <v>76</v>
      </c>
      <c r="L52" s="1">
        <f>Counts!L151</f>
        <v>14</v>
      </c>
      <c r="M52" s="1">
        <f>Counts!M151</f>
        <v>0</v>
      </c>
      <c r="N52" s="1">
        <f>Counts!N151</f>
        <v>34</v>
      </c>
      <c r="O52" s="2">
        <f t="shared" si="6"/>
        <v>638</v>
      </c>
      <c r="Q52" s="4"/>
    </row>
    <row r="53" spans="1:25" x14ac:dyDescent="0.25">
      <c r="A53" s="4"/>
      <c r="B53" s="23" t="s">
        <v>50</v>
      </c>
      <c r="C53" s="24">
        <f>SUM(C49:C52)</f>
        <v>390</v>
      </c>
      <c r="D53" s="24">
        <f t="shared" ref="D53:N53" si="8">SUM(D49:D52)</f>
        <v>751</v>
      </c>
      <c r="E53" s="24">
        <f t="shared" si="8"/>
        <v>0</v>
      </c>
      <c r="F53" s="24">
        <f t="shared" si="8"/>
        <v>0</v>
      </c>
      <c r="G53" s="24">
        <f t="shared" si="8"/>
        <v>0</v>
      </c>
      <c r="H53" s="24">
        <f t="shared" si="8"/>
        <v>0</v>
      </c>
      <c r="I53" s="24">
        <f t="shared" si="8"/>
        <v>0</v>
      </c>
      <c r="J53" s="24">
        <f t="shared" si="8"/>
        <v>996</v>
      </c>
      <c r="K53" s="24">
        <f t="shared" si="8"/>
        <v>321</v>
      </c>
      <c r="L53" s="24">
        <f t="shared" si="8"/>
        <v>68</v>
      </c>
      <c r="M53" s="24">
        <f t="shared" si="8"/>
        <v>1</v>
      </c>
      <c r="N53" s="24">
        <f t="shared" si="8"/>
        <v>139</v>
      </c>
      <c r="O53" s="24">
        <f>SUM(O49:O52)</f>
        <v>2666</v>
      </c>
      <c r="P53" s="9" t="s">
        <v>24</v>
      </c>
      <c r="Q53" s="9" t="s">
        <v>25</v>
      </c>
    </row>
    <row r="54" spans="1:25" x14ac:dyDescent="0.25">
      <c r="A54" s="4"/>
      <c r="B54" s="8"/>
      <c r="C54"/>
      <c r="D54" s="4">
        <f>D53/4/(MAX(D42:D45))</f>
        <v>1.203525641025641</v>
      </c>
      <c r="E54" s="4"/>
      <c r="F54" s="4" t="e">
        <f>F53/4/(MAX(F42:F45))</f>
        <v>#DIV/0!</v>
      </c>
      <c r="G54" s="4"/>
      <c r="H54" s="4" t="e">
        <f>H53/4/(MAX(H42:H45))</f>
        <v>#DIV/0!</v>
      </c>
      <c r="I54" s="4"/>
      <c r="J54" s="4">
        <f>J53/4/(MAX(J42:J45))</f>
        <v>1.116591928251121</v>
      </c>
      <c r="K54"/>
      <c r="L54"/>
      <c r="M54"/>
      <c r="N54"/>
      <c r="Q54" s="9" t="s">
        <v>20</v>
      </c>
    </row>
    <row r="55" spans="1:25" x14ac:dyDescent="0.25">
      <c r="D55" s="4">
        <f>SUM(C53:E53)/4/(MAX(SUM(C44:E44),SUM(C45:E45),SUM(C42:E42),SUM(C43:E43)))</f>
        <v>1.2035864978902953</v>
      </c>
      <c r="E55" s="4"/>
      <c r="F55" s="4"/>
      <c r="G55" s="4" t="e">
        <f>SUM(F53:H53)/4/(MAX(SUM(F44:H44),SUM(F45:H45),SUM(F42:H42),SUM(F43:H43)))</f>
        <v>#DIV/0!</v>
      </c>
      <c r="H55" s="4"/>
      <c r="I55" s="4"/>
      <c r="J55" s="4">
        <f>SUM(I53:K53)/4/(MAX(SUM(I44:K44),SUM(I45:K45),SUM(I42:K42),SUM(I43:K43)))</f>
        <v>1.1237201365187712</v>
      </c>
      <c r="M55"/>
      <c r="Q55" s="9" t="s">
        <v>21</v>
      </c>
    </row>
    <row r="56" spans="1:25" x14ac:dyDescent="0.25">
      <c r="Q56" s="44" t="s">
        <v>31</v>
      </c>
    </row>
    <row r="57" spans="1:25" x14ac:dyDescent="0.25">
      <c r="Q57" s="44" t="s">
        <v>32</v>
      </c>
    </row>
    <row r="58" spans="1:25" x14ac:dyDescent="0.25">
      <c r="A58" s="36"/>
      <c r="B58" s="27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Q58" s="4"/>
      <c r="R58" s="4"/>
      <c r="S58" s="4"/>
      <c r="T58" s="4"/>
      <c r="U58" s="4"/>
      <c r="V58" s="4"/>
      <c r="W58" s="4"/>
      <c r="X58" s="4"/>
      <c r="Y58" s="4"/>
    </row>
    <row r="59" spans="1:25" x14ac:dyDescent="0.25">
      <c r="A59" s="36"/>
      <c r="B59" s="27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Q59" s="4"/>
      <c r="R59" s="4"/>
      <c r="S59" s="4"/>
      <c r="T59" s="4"/>
      <c r="U59" s="4"/>
      <c r="V59" s="4"/>
      <c r="W59" s="4"/>
      <c r="X59" s="4"/>
      <c r="Y59" s="4"/>
    </row>
    <row r="60" spans="1:25" x14ac:dyDescent="0.25">
      <c r="A60" s="4"/>
      <c r="B60" s="27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Q60" s="4"/>
      <c r="R60" s="4"/>
      <c r="S60" s="4"/>
      <c r="T60" s="4"/>
      <c r="U60" s="4"/>
      <c r="V60" s="4"/>
      <c r="W60" s="4"/>
      <c r="X60" s="4"/>
      <c r="Y60" s="4"/>
    </row>
    <row r="61" spans="1:25" x14ac:dyDescent="0.25">
      <c r="A61" s="4"/>
      <c r="B61" s="27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Q61" s="4"/>
      <c r="R61" s="4"/>
      <c r="S61" s="4"/>
      <c r="T61" s="4"/>
      <c r="U61" s="4"/>
      <c r="V61" s="4"/>
      <c r="W61" s="4"/>
      <c r="X61" s="4"/>
      <c r="Y61" s="4"/>
    </row>
    <row r="62" spans="1:25" x14ac:dyDescent="0.25">
      <c r="A62" s="4"/>
      <c r="B62" s="27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Q62" s="4"/>
      <c r="R62" s="4"/>
      <c r="S62" s="4"/>
      <c r="T62" s="4"/>
      <c r="U62" s="4"/>
      <c r="V62" s="4"/>
      <c r="W62" s="4"/>
      <c r="X62" s="4"/>
      <c r="Y62" s="4"/>
    </row>
    <row r="63" spans="1:25" x14ac:dyDescent="0.25">
      <c r="A63" s="4"/>
      <c r="B63" s="27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Q63" s="4"/>
      <c r="R63" s="4"/>
      <c r="S63" s="4"/>
      <c r="T63" s="4"/>
      <c r="U63" s="4"/>
      <c r="V63" s="4"/>
      <c r="W63" s="4"/>
      <c r="X63" s="4"/>
      <c r="Y63" s="4"/>
    </row>
    <row r="64" spans="1:25" x14ac:dyDescent="0.25">
      <c r="A64" s="4"/>
      <c r="B64" s="32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4"/>
      <c r="Q64" s="34"/>
      <c r="R64" s="4"/>
      <c r="S64" s="4"/>
      <c r="T64" s="4"/>
      <c r="U64" s="4"/>
      <c r="V64" s="4"/>
      <c r="W64" s="4"/>
      <c r="X64" s="4"/>
      <c r="Y64" s="4"/>
    </row>
    <row r="65" spans="1:25" x14ac:dyDescent="0.25">
      <c r="A65" s="4"/>
      <c r="B65" s="1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Q65" s="34"/>
      <c r="R65" s="4"/>
      <c r="S65" s="4"/>
      <c r="T65" s="4"/>
      <c r="U65" s="4"/>
      <c r="V65" s="4"/>
      <c r="W65" s="4"/>
      <c r="X65" s="4"/>
      <c r="Y65" s="4"/>
    </row>
    <row r="66" spans="1:25" x14ac:dyDescent="0.25">
      <c r="A66" s="4"/>
      <c r="B66" s="2"/>
      <c r="C66" s="2"/>
      <c r="D66" s="4"/>
      <c r="E66" s="2"/>
      <c r="F66" s="2"/>
      <c r="G66" s="4"/>
      <c r="H66" s="2"/>
      <c r="I66" s="2"/>
      <c r="J66" s="4"/>
      <c r="K66" s="2"/>
      <c r="L66" s="2"/>
      <c r="M66" s="4"/>
      <c r="N66" s="2"/>
      <c r="Q66" s="34"/>
      <c r="R66" s="4"/>
      <c r="S66" s="4"/>
      <c r="T66" s="4"/>
      <c r="U66" s="4"/>
      <c r="V66" s="4"/>
      <c r="W66" s="4"/>
      <c r="X66" s="4"/>
      <c r="Y66" s="4"/>
    </row>
    <row r="67" spans="1:25" x14ac:dyDescent="0.2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Q67" s="4"/>
      <c r="R67" s="4"/>
      <c r="S67" s="4"/>
      <c r="T67" s="4"/>
      <c r="U67" s="4"/>
      <c r="V67" s="4"/>
      <c r="W67" s="4"/>
      <c r="X67" s="4"/>
      <c r="Y67" s="4"/>
    </row>
    <row r="68" spans="1:25" x14ac:dyDescent="0.25">
      <c r="A68" s="4"/>
      <c r="B68" s="27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Q68" s="4"/>
      <c r="R68" s="4"/>
      <c r="S68" s="4"/>
      <c r="T68" s="4"/>
      <c r="U68" s="4"/>
      <c r="V68" s="4"/>
      <c r="W68" s="4"/>
      <c r="X68" s="4"/>
      <c r="Y68" s="4"/>
    </row>
    <row r="69" spans="1:25" x14ac:dyDescent="0.25">
      <c r="A69" s="4"/>
      <c r="B69" s="27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Q69" s="4"/>
      <c r="R69" s="4"/>
      <c r="S69" s="4"/>
      <c r="T69" s="4"/>
      <c r="U69" s="4"/>
      <c r="V69" s="4"/>
      <c r="W69" s="4"/>
      <c r="X69" s="4"/>
      <c r="Y69" s="4"/>
    </row>
    <row r="70" spans="1:25" x14ac:dyDescent="0.25">
      <c r="A70" s="4"/>
      <c r="B70" s="27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Q70" s="4"/>
      <c r="R70" s="4"/>
      <c r="S70" s="4"/>
      <c r="T70" s="4"/>
      <c r="U70" s="4"/>
      <c r="V70" s="4"/>
      <c r="W70" s="4"/>
      <c r="X70" s="4"/>
      <c r="Y70" s="4"/>
    </row>
    <row r="71" spans="1:25" x14ac:dyDescent="0.25">
      <c r="A71" s="4"/>
      <c r="B71" s="27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Q71" s="4"/>
      <c r="R71" s="4"/>
      <c r="S71" s="4"/>
      <c r="T71" s="4"/>
      <c r="U71" s="4"/>
      <c r="V71" s="4"/>
      <c r="W71" s="4"/>
      <c r="X71" s="4"/>
      <c r="Y71" s="4"/>
    </row>
    <row r="72" spans="1:25" x14ac:dyDescent="0.25">
      <c r="A72" s="4"/>
      <c r="B72" s="27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Q72" s="4"/>
      <c r="R72" s="4"/>
      <c r="S72" s="4"/>
      <c r="T72" s="4"/>
      <c r="U72" s="4"/>
      <c r="V72" s="4"/>
      <c r="W72" s="4"/>
      <c r="X72" s="4"/>
      <c r="Y72" s="4"/>
    </row>
    <row r="73" spans="1:25" x14ac:dyDescent="0.25">
      <c r="A73" s="35"/>
      <c r="B73" s="27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Q73" s="4"/>
      <c r="R73" s="4"/>
      <c r="S73" s="4"/>
      <c r="T73" s="4"/>
      <c r="U73" s="4"/>
      <c r="V73" s="4"/>
      <c r="W73" s="4"/>
      <c r="X73" s="4"/>
      <c r="Y73" s="4"/>
    </row>
    <row r="74" spans="1:25" x14ac:dyDescent="0.25">
      <c r="A74" s="36"/>
      <c r="B74" s="27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Q74" s="4"/>
      <c r="R74" s="4"/>
      <c r="S74" s="4"/>
      <c r="T74" s="4"/>
      <c r="U74" s="4"/>
      <c r="V74" s="4"/>
      <c r="W74" s="4"/>
      <c r="X74" s="4"/>
      <c r="Y74" s="4"/>
    </row>
    <row r="75" spans="1:25" x14ac:dyDescent="0.25">
      <c r="A75" s="36"/>
      <c r="B75" s="27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Q75" s="4"/>
      <c r="R75" s="4"/>
      <c r="S75" s="4"/>
      <c r="T75" s="4"/>
      <c r="U75" s="4"/>
      <c r="V75" s="4"/>
      <c r="W75" s="4"/>
      <c r="X75" s="4"/>
      <c r="Y75" s="4"/>
    </row>
    <row r="76" spans="1:25" x14ac:dyDescent="0.25">
      <c r="A76" s="4"/>
      <c r="B76" s="27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Q76" s="4"/>
      <c r="R76" s="4"/>
      <c r="S76" s="4"/>
      <c r="T76" s="4"/>
      <c r="U76" s="4"/>
      <c r="V76" s="4"/>
      <c r="W76" s="4"/>
      <c r="X76" s="4"/>
      <c r="Y76" s="4"/>
    </row>
    <row r="77" spans="1:25" x14ac:dyDescent="0.25">
      <c r="A77" s="4"/>
      <c r="B77" s="27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Q77" s="4"/>
      <c r="R77" s="4"/>
      <c r="S77" s="4"/>
      <c r="T77" s="4"/>
      <c r="U77" s="4"/>
      <c r="V77" s="4"/>
      <c r="W77" s="4"/>
      <c r="X77" s="4"/>
      <c r="Y77" s="4"/>
    </row>
    <row r="78" spans="1:25" x14ac:dyDescent="0.25">
      <c r="A78" s="4"/>
      <c r="B78" s="27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Q78" s="4"/>
      <c r="R78" s="4"/>
      <c r="S78" s="4"/>
      <c r="T78" s="4"/>
      <c r="U78" s="4"/>
      <c r="V78" s="4"/>
      <c r="W78" s="4"/>
      <c r="X78" s="4"/>
      <c r="Y78" s="4"/>
    </row>
    <row r="79" spans="1:25" x14ac:dyDescent="0.25">
      <c r="A79" s="4"/>
      <c r="B79" s="27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Q79" s="4"/>
      <c r="R79" s="4"/>
      <c r="S79" s="4"/>
      <c r="T79" s="4"/>
      <c r="U79" s="4"/>
      <c r="V79" s="4"/>
      <c r="W79" s="4"/>
      <c r="X79" s="4"/>
      <c r="Y79" s="4"/>
    </row>
    <row r="80" spans="1:25" x14ac:dyDescent="0.25">
      <c r="A80" s="4"/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4"/>
      <c r="Q80" s="34"/>
      <c r="R80" s="4"/>
      <c r="S80" s="4"/>
      <c r="T80" s="4"/>
      <c r="U80" s="4"/>
      <c r="V80" s="4"/>
      <c r="W80" s="4"/>
      <c r="X80" s="4"/>
      <c r="Y80" s="4"/>
    </row>
    <row r="81" spans="1:25" x14ac:dyDescent="0.25">
      <c r="A81" s="4"/>
      <c r="B81" s="1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Q81" s="34"/>
      <c r="R81" s="4"/>
      <c r="S81" s="4"/>
      <c r="T81" s="4"/>
      <c r="U81" s="4"/>
      <c r="V81" s="4"/>
      <c r="W81" s="4"/>
      <c r="X81" s="4"/>
      <c r="Y81" s="4"/>
    </row>
    <row r="82" spans="1:25" x14ac:dyDescent="0.25">
      <c r="A82" s="4"/>
      <c r="B82" s="2"/>
      <c r="C82" s="2"/>
      <c r="D82" s="4"/>
      <c r="E82" s="2"/>
      <c r="F82" s="2"/>
      <c r="G82" s="4"/>
      <c r="H82" s="2"/>
      <c r="I82" s="2"/>
      <c r="J82" s="4"/>
      <c r="K82" s="2"/>
      <c r="L82" s="2"/>
      <c r="M82" s="4"/>
      <c r="N82" s="2"/>
      <c r="Q82" s="34"/>
      <c r="R82" s="4"/>
      <c r="S82" s="4"/>
      <c r="T82" s="4"/>
      <c r="U82" s="4"/>
      <c r="V82" s="4"/>
      <c r="W82" s="4"/>
      <c r="X82" s="4"/>
      <c r="Y82" s="4"/>
    </row>
    <row r="83" spans="1:25" x14ac:dyDescent="0.2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Q83" s="4"/>
      <c r="R83" s="4"/>
      <c r="S83" s="4"/>
      <c r="T83" s="4"/>
      <c r="U83" s="4"/>
      <c r="V83" s="4"/>
      <c r="W83" s="4"/>
      <c r="X83" s="4"/>
      <c r="Y83" s="4"/>
    </row>
    <row r="84" spans="1:25" x14ac:dyDescent="0.25">
      <c r="A84" s="4"/>
      <c r="B84" s="27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Q84" s="4"/>
      <c r="R84" s="4"/>
      <c r="S84" s="4"/>
      <c r="T84" s="4"/>
      <c r="U84" s="4"/>
      <c r="V84" s="4"/>
      <c r="W84" s="4"/>
      <c r="X84" s="4"/>
      <c r="Y84" s="4"/>
    </row>
    <row r="85" spans="1:25" x14ac:dyDescent="0.25">
      <c r="A85" s="4"/>
      <c r="B85" s="27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Q85" s="4"/>
      <c r="R85" s="4"/>
      <c r="S85" s="4"/>
      <c r="T85" s="4"/>
      <c r="U85" s="4"/>
      <c r="V85" s="4"/>
      <c r="W85" s="4"/>
      <c r="X85" s="4"/>
      <c r="Y85" s="4"/>
    </row>
    <row r="86" spans="1:25" x14ac:dyDescent="0.25">
      <c r="A86" s="4"/>
      <c r="B86" s="27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Q86" s="4"/>
      <c r="R86" s="4"/>
      <c r="S86" s="4"/>
      <c r="T86" s="4"/>
      <c r="U86" s="4"/>
      <c r="V86" s="4"/>
      <c r="W86" s="4"/>
      <c r="X86" s="4"/>
      <c r="Y86" s="4"/>
    </row>
    <row r="87" spans="1:25" x14ac:dyDescent="0.25">
      <c r="A87" s="4"/>
      <c r="B87" s="2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Q87" s="4"/>
      <c r="R87" s="4"/>
      <c r="S87" s="4"/>
      <c r="T87" s="4"/>
      <c r="U87" s="4"/>
      <c r="V87" s="4"/>
      <c r="W87" s="4"/>
      <c r="X87" s="4"/>
      <c r="Y87" s="4"/>
    </row>
    <row r="88" spans="1:25" x14ac:dyDescent="0.25">
      <c r="A88" s="4"/>
      <c r="B88" s="27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Q88" s="4"/>
      <c r="R88" s="4"/>
      <c r="S88" s="4"/>
      <c r="T88" s="4"/>
      <c r="U88" s="4"/>
      <c r="V88" s="4"/>
      <c r="W88" s="4"/>
      <c r="X88" s="4"/>
      <c r="Y88" s="4"/>
    </row>
    <row r="89" spans="1:25" x14ac:dyDescent="0.25">
      <c r="A89" s="35"/>
      <c r="B89" s="27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Q89" s="4"/>
      <c r="R89" s="4"/>
      <c r="S89" s="4"/>
      <c r="T89" s="4"/>
      <c r="U89" s="4"/>
      <c r="V89" s="4"/>
      <c r="W89" s="4"/>
      <c r="X89" s="4"/>
      <c r="Y89" s="4"/>
    </row>
    <row r="90" spans="1:25" x14ac:dyDescent="0.25">
      <c r="A90" s="36"/>
      <c r="B90" s="27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Q90" s="4"/>
      <c r="R90" s="4"/>
      <c r="S90" s="4"/>
      <c r="T90" s="4"/>
      <c r="U90" s="4"/>
      <c r="V90" s="4"/>
      <c r="W90" s="4"/>
      <c r="X90" s="4"/>
      <c r="Y90" s="4"/>
    </row>
    <row r="91" spans="1:25" x14ac:dyDescent="0.25">
      <c r="A91" s="36"/>
      <c r="B91" s="27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Q91" s="4"/>
      <c r="R91" s="4"/>
      <c r="S91" s="4"/>
      <c r="T91" s="4"/>
      <c r="U91" s="4"/>
      <c r="V91" s="4"/>
      <c r="W91" s="4"/>
      <c r="X91" s="4"/>
      <c r="Y91" s="4"/>
    </row>
    <row r="92" spans="1:25" x14ac:dyDescent="0.25">
      <c r="A92" s="4"/>
      <c r="B92" s="27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Q92" s="4"/>
      <c r="R92" s="4"/>
      <c r="S92" s="4"/>
      <c r="T92" s="4"/>
      <c r="U92" s="4"/>
      <c r="V92" s="4"/>
      <c r="W92" s="4"/>
      <c r="X92" s="4"/>
      <c r="Y92" s="4"/>
    </row>
    <row r="93" spans="1:25" x14ac:dyDescent="0.25">
      <c r="A93" s="4"/>
      <c r="B93" s="27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Q93" s="4"/>
      <c r="R93" s="4"/>
      <c r="S93" s="4"/>
      <c r="T93" s="4"/>
      <c r="U93" s="4"/>
      <c r="V93" s="4"/>
      <c r="W93" s="4"/>
      <c r="X93" s="4"/>
      <c r="Y93" s="4"/>
    </row>
    <row r="94" spans="1:25" x14ac:dyDescent="0.25">
      <c r="A94" s="4"/>
      <c r="B94" s="27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Q94" s="4"/>
      <c r="R94" s="4"/>
      <c r="S94" s="4"/>
      <c r="T94" s="4"/>
      <c r="U94" s="4"/>
      <c r="V94" s="4"/>
      <c r="W94" s="4"/>
      <c r="X94" s="4"/>
      <c r="Y94" s="4"/>
    </row>
    <row r="95" spans="1:25" x14ac:dyDescent="0.25">
      <c r="A95" s="4"/>
      <c r="B95" s="27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Q95" s="4"/>
      <c r="R95" s="4"/>
      <c r="S95" s="4"/>
      <c r="T95" s="4"/>
      <c r="U95" s="4"/>
      <c r="V95" s="4"/>
      <c r="W95" s="4"/>
      <c r="X95" s="4"/>
      <c r="Y95" s="4"/>
    </row>
    <row r="96" spans="1:25" x14ac:dyDescent="0.25">
      <c r="A96" s="4"/>
      <c r="B96" s="32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4"/>
      <c r="Q96" s="34"/>
      <c r="R96" s="4"/>
      <c r="S96" s="4"/>
      <c r="T96" s="4"/>
      <c r="U96" s="4"/>
      <c r="V96" s="4"/>
      <c r="W96" s="4"/>
      <c r="X96" s="4"/>
      <c r="Y96" s="4"/>
    </row>
    <row r="97" spans="1:25" x14ac:dyDescent="0.25">
      <c r="A97" s="4"/>
      <c r="B97" s="10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Q97" s="34"/>
      <c r="R97" s="4"/>
      <c r="S97" s="4"/>
      <c r="T97" s="4"/>
      <c r="U97" s="4"/>
      <c r="V97" s="4"/>
      <c r="W97" s="4"/>
      <c r="X97" s="4"/>
      <c r="Y97" s="4"/>
    </row>
    <row r="98" spans="1:25" x14ac:dyDescent="0.25">
      <c r="A98" s="4"/>
      <c r="B98" s="2"/>
      <c r="C98" s="2"/>
      <c r="D98" s="4"/>
      <c r="E98" s="2"/>
      <c r="F98" s="2"/>
      <c r="G98" s="4"/>
      <c r="H98" s="2"/>
      <c r="I98" s="2"/>
      <c r="J98" s="4"/>
      <c r="K98" s="2"/>
      <c r="L98" s="2"/>
      <c r="M98" s="4"/>
      <c r="N98" s="2"/>
      <c r="Q98" s="34"/>
      <c r="R98" s="4"/>
      <c r="S98" s="4"/>
      <c r="T98" s="4"/>
      <c r="U98" s="4"/>
      <c r="V98" s="4"/>
      <c r="W98" s="4"/>
      <c r="X98" s="4"/>
      <c r="Y98" s="4"/>
    </row>
    <row r="99" spans="1:25" x14ac:dyDescent="0.2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Q99" s="4"/>
      <c r="R99" s="4"/>
      <c r="S99" s="4"/>
      <c r="T99" s="4"/>
      <c r="U99" s="4"/>
      <c r="V99" s="4"/>
      <c r="W99" s="4"/>
      <c r="X99" s="4"/>
      <c r="Y99" s="4"/>
    </row>
    <row r="100" spans="1:25" x14ac:dyDescent="0.25">
      <c r="A100" s="4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Q100" s="4"/>
      <c r="R100" s="4"/>
      <c r="S100" s="4"/>
      <c r="T100" s="4"/>
      <c r="U100" s="4"/>
      <c r="V100" s="4"/>
      <c r="W100" s="4"/>
      <c r="X100" s="4"/>
      <c r="Y100" s="4"/>
    </row>
    <row r="101" spans="1:25" x14ac:dyDescent="0.25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Q101" s="4"/>
      <c r="R101" s="4"/>
      <c r="S101" s="4"/>
      <c r="T101" s="4"/>
      <c r="U101" s="4"/>
      <c r="V101" s="4"/>
      <c r="W101" s="4"/>
      <c r="X101" s="4"/>
      <c r="Y101" s="4"/>
    </row>
  </sheetData>
  <mergeCells count="3">
    <mergeCell ref="A12:A14"/>
    <mergeCell ref="A31:A33"/>
    <mergeCell ref="A50:A52"/>
  </mergeCells>
  <conditionalFormatting sqref="O64">
    <cfRule type="cellIs" dxfId="2" priority="6" stopIfTrue="1" operator="notEqual">
      <formula>MAX($P$52:$P$60)</formula>
    </cfRule>
  </conditionalFormatting>
  <conditionalFormatting sqref="O80">
    <cfRule type="cellIs" dxfId="1" priority="5" stopIfTrue="1" operator="notEqual">
      <formula>MAX($P$68:$P$76)</formula>
    </cfRule>
  </conditionalFormatting>
  <conditionalFormatting sqref="O96">
    <cfRule type="cellIs" dxfId="0" priority="4" stopIfTrue="1" operator="notEqual">
      <formula>MAX($P$84:$P$92)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27"/>
  <sheetViews>
    <sheetView zoomScale="120" zoomScaleNormal="120" workbookViewId="0">
      <pane ySplit="3" topLeftCell="A4" activePane="bottomLeft" state="frozen"/>
      <selection activeCell="A47" sqref="A47"/>
      <selection pane="bottomLeft" activeCell="R6" sqref="R6"/>
    </sheetView>
  </sheetViews>
  <sheetFormatPr defaultRowHeight="13.2" x14ac:dyDescent="0.25"/>
  <cols>
    <col min="1" max="1" width="9.109375" style="1" customWidth="1"/>
    <col min="2" max="15" width="5.6640625" style="1" customWidth="1"/>
    <col min="16" max="16" width="17.33203125" style="1" customWidth="1"/>
    <col min="17" max="17" width="25" bestFit="1" customWidth="1"/>
    <col min="18" max="18" width="11.33203125" bestFit="1" customWidth="1"/>
  </cols>
  <sheetData>
    <row r="1" spans="1:26" x14ac:dyDescent="0.25">
      <c r="A1" s="3" t="s">
        <v>0</v>
      </c>
      <c r="P1" s="8"/>
    </row>
    <row r="2" spans="1:26" x14ac:dyDescent="0.25">
      <c r="A2" s="3" t="s">
        <v>1</v>
      </c>
      <c r="W2" s="9"/>
    </row>
    <row r="3" spans="1:26" x14ac:dyDescent="0.25">
      <c r="A3" s="1" t="s">
        <v>2</v>
      </c>
      <c r="B3" s="1" t="s">
        <v>3</v>
      </c>
      <c r="C3" s="1" t="s">
        <v>4</v>
      </c>
      <c r="D3" s="1" t="s">
        <v>8</v>
      </c>
      <c r="E3" s="1" t="s">
        <v>9</v>
      </c>
      <c r="F3" s="1" t="s">
        <v>10</v>
      </c>
      <c r="G3" s="8" t="s">
        <v>14</v>
      </c>
      <c r="H3" s="8" t="s">
        <v>15</v>
      </c>
      <c r="I3" s="8" t="s">
        <v>16</v>
      </c>
      <c r="J3" s="1" t="s">
        <v>5</v>
      </c>
      <c r="K3" s="1" t="s">
        <v>6</v>
      </c>
      <c r="L3" s="1" t="s">
        <v>7</v>
      </c>
      <c r="M3" s="8" t="s">
        <v>11</v>
      </c>
      <c r="N3" s="8" t="s">
        <v>12</v>
      </c>
      <c r="O3" s="8" t="s">
        <v>13</v>
      </c>
      <c r="Q3" s="1"/>
      <c r="R3" s="1" t="s">
        <v>41</v>
      </c>
      <c r="S3" s="1"/>
      <c r="U3" s="68" t="s">
        <v>51</v>
      </c>
    </row>
    <row r="4" spans="1:26" s="4" customFormat="1" x14ac:dyDescent="0.25">
      <c r="A4" s="39">
        <v>44562</v>
      </c>
      <c r="B4" s="37">
        <v>700</v>
      </c>
      <c r="C4" s="37">
        <v>1</v>
      </c>
      <c r="D4" s="40">
        <f>ROUND('Volumes AM'!C15*$R$6,0)</f>
        <v>0</v>
      </c>
      <c r="E4" s="40">
        <f>ROUND('Volumes AM'!D15*$R$6,0)</f>
        <v>1480</v>
      </c>
      <c r="F4" s="40">
        <f>ROUND('Volumes AM'!E15*$R$6,0)</f>
        <v>4</v>
      </c>
      <c r="G4" s="40">
        <f>ROUND('Volumes AM'!F15*$R$4,0)</f>
        <v>10</v>
      </c>
      <c r="H4" s="40">
        <f>ROUND('Volumes AM'!G15*$R$4,0)</f>
        <v>1</v>
      </c>
      <c r="I4" s="40">
        <f>ROUND('Volumes AM'!H15*$R$4,0)</f>
        <v>6</v>
      </c>
      <c r="J4" s="40">
        <f>ROUND('Volumes AM'!I15*$R$6,0)</f>
        <v>6</v>
      </c>
      <c r="K4" s="40">
        <f>ROUND('Volumes AM'!J15*$R$6,0)</f>
        <v>593</v>
      </c>
      <c r="L4" s="40">
        <f>ROUND('Volumes AM'!K15*$R$6,0)</f>
        <v>9</v>
      </c>
      <c r="M4" s="40">
        <f>ROUND('Volumes AM'!L15*$R$4,0)</f>
        <v>3</v>
      </c>
      <c r="N4" s="40">
        <f>ROUND('Volumes AM'!M15*$R$4,0)</f>
        <v>0</v>
      </c>
      <c r="O4" s="40">
        <f>ROUND('Volumes AM'!N15*$R$4,0)</f>
        <v>41</v>
      </c>
      <c r="P4" s="10"/>
      <c r="Q4" s="53" t="s">
        <v>45</v>
      </c>
      <c r="R4" s="70">
        <v>1.1100000000000001</v>
      </c>
    </row>
    <row r="5" spans="1:26" s="4" customFormat="1" x14ac:dyDescent="0.25">
      <c r="A5" s="39">
        <v>44562</v>
      </c>
      <c r="B5" s="37">
        <v>700</v>
      </c>
      <c r="C5" s="37">
        <v>2</v>
      </c>
      <c r="D5" s="40">
        <f>ROUND('Volumes AM'!C34*$R$6,0)</f>
        <v>0</v>
      </c>
      <c r="E5" s="40">
        <f>ROUND('Volumes AM'!D34*$R$6,0)</f>
        <v>1376</v>
      </c>
      <c r="F5" s="40">
        <f>ROUND('Volumes AM'!E34*$R$6,0)</f>
        <v>103</v>
      </c>
      <c r="G5" s="40">
        <f>ROUND('Volumes AM'!F34*$R$5,0)</f>
        <v>235</v>
      </c>
      <c r="H5" s="40">
        <f>ROUND('Volumes AM'!G34*$R$5,0)</f>
        <v>0</v>
      </c>
      <c r="I5" s="40">
        <f>ROUND('Volumes AM'!H34*$R$5,0)</f>
        <v>223</v>
      </c>
      <c r="J5" s="40">
        <f>ROUND('Volumes AM'!I34*$R$6,0)</f>
        <v>124</v>
      </c>
      <c r="K5" s="40">
        <f>ROUND('Volumes AM'!J34*$R$6,0)</f>
        <v>360</v>
      </c>
      <c r="L5" s="40">
        <f>ROUND('Volumes AM'!K34*$R$6,0)</f>
        <v>0</v>
      </c>
      <c r="M5" s="40">
        <f>ROUND('Volumes AM'!L34*$R$5,0)</f>
        <v>0</v>
      </c>
      <c r="N5" s="40">
        <f>ROUND('Volumes AM'!M34*$R$5,0)</f>
        <v>0</v>
      </c>
      <c r="O5" s="40">
        <f>ROUND('Volumes AM'!N34*$R$5,0)</f>
        <v>1</v>
      </c>
      <c r="P5" s="10"/>
      <c r="Q5" s="53" t="s">
        <v>46</v>
      </c>
      <c r="R5" s="70">
        <v>1.07</v>
      </c>
      <c r="S5" s="2"/>
    </row>
    <row r="6" spans="1:26" s="4" customFormat="1" x14ac:dyDescent="0.25">
      <c r="A6" s="39">
        <v>44562</v>
      </c>
      <c r="B6" s="37">
        <v>700</v>
      </c>
      <c r="C6" s="37">
        <v>3</v>
      </c>
      <c r="D6" s="40">
        <f>ROUND('Volumes AM'!C53*$R$6,0)</f>
        <v>662</v>
      </c>
      <c r="E6" s="40">
        <f>ROUND('Volumes AM'!D53*$R$6,0)</f>
        <v>1010</v>
      </c>
      <c r="F6" s="40">
        <f>ROUND('Volumes AM'!E53*$R$6,0)</f>
        <v>0</v>
      </c>
      <c r="G6" s="40">
        <f>ROUND('Volumes AM'!F53*$R$5,0)</f>
        <v>0</v>
      </c>
      <c r="H6" s="40">
        <f>ROUND('Volumes AM'!G53*$R$5,0)</f>
        <v>0</v>
      </c>
      <c r="I6" s="40">
        <f>ROUND('Volumes AM'!H53*$R$5,0)</f>
        <v>0</v>
      </c>
      <c r="J6" s="40">
        <f>ROUND('Volumes AM'!I53*$R$6,0)</f>
        <v>0</v>
      </c>
      <c r="K6" s="40">
        <f>ROUND('Volumes AM'!J53*$R$6,0)</f>
        <v>435</v>
      </c>
      <c r="L6" s="40">
        <f>ROUND('Volumes AM'!K53*$R$6,0)</f>
        <v>305</v>
      </c>
      <c r="M6" s="40">
        <f>ROUND('Volumes AM'!L53*$R$5,0)</f>
        <v>42</v>
      </c>
      <c r="N6" s="40">
        <f>ROUND('Volumes AM'!M53*$R$5,0)</f>
        <v>0</v>
      </c>
      <c r="O6" s="40">
        <f>ROUND('Volumes AM'!N53*$R$5,0)</f>
        <v>234</v>
      </c>
      <c r="P6" s="10"/>
      <c r="Q6" s="53" t="s">
        <v>40</v>
      </c>
      <c r="R6" s="70">
        <v>1.1100000000000001</v>
      </c>
      <c r="S6" s="2"/>
    </row>
    <row r="7" spans="1:26" s="4" customFormat="1" x14ac:dyDescent="0.25">
      <c r="A7" s="41">
        <v>44562</v>
      </c>
      <c r="B7" s="38">
        <v>1700</v>
      </c>
      <c r="C7" s="38">
        <v>1</v>
      </c>
      <c r="D7" s="42">
        <f>ROUND('Volumes PM'!C15*$R$6,0)</f>
        <v>7</v>
      </c>
      <c r="E7" s="42">
        <f>ROUND('Volumes PM'!D15*$R$6,0)</f>
        <v>987</v>
      </c>
      <c r="F7" s="42">
        <f>ROUND('Volumes PM'!E15*$R$6,0)</f>
        <v>21</v>
      </c>
      <c r="G7" s="42">
        <f>ROUND('Volumes PM'!F15*$R$4,0)</f>
        <v>8</v>
      </c>
      <c r="H7" s="42">
        <f>ROUND('Volumes PM'!G15*$R$4,0)</f>
        <v>0</v>
      </c>
      <c r="I7" s="42">
        <f>ROUND('Volumes PM'!H15*$R$4,0)</f>
        <v>9</v>
      </c>
      <c r="J7" s="42">
        <f>ROUND('Volumes PM'!I15*$R$6,0)</f>
        <v>41</v>
      </c>
      <c r="K7" s="42">
        <f>ROUND('Volumes PM'!J15*$R$6,0)</f>
        <v>1610</v>
      </c>
      <c r="L7" s="42">
        <f>ROUND('Volumes PM'!K15*$R$6,0)</f>
        <v>42</v>
      </c>
      <c r="M7" s="42">
        <f>ROUND('Volumes PM'!L15*$R$4,0)</f>
        <v>4</v>
      </c>
      <c r="N7" s="42">
        <f>ROUND('Volumes PM'!M15*$R$4,0)</f>
        <v>0</v>
      </c>
      <c r="O7" s="42">
        <f>ROUND('Volumes PM'!N15*$R$4,0)</f>
        <v>38</v>
      </c>
      <c r="Q7" s="53"/>
      <c r="R7" s="57"/>
      <c r="S7" s="54"/>
      <c r="T7" s="54"/>
      <c r="U7" s="54"/>
      <c r="Z7" s="55"/>
    </row>
    <row r="8" spans="1:26" s="4" customFormat="1" x14ac:dyDescent="0.25">
      <c r="A8" s="41">
        <v>44562</v>
      </c>
      <c r="B8" s="38">
        <v>1700</v>
      </c>
      <c r="C8" s="38">
        <v>2</v>
      </c>
      <c r="D8" s="42">
        <f>ROUND('Volumes PM'!C34*$R$6,0)</f>
        <v>0</v>
      </c>
      <c r="E8" s="42">
        <f>ROUND('Volumes PM'!D34*$R$6,0)</f>
        <v>946</v>
      </c>
      <c r="F8" s="42">
        <f>ROUND('Volumes PM'!E34*$R$6,0)</f>
        <v>79</v>
      </c>
      <c r="G8" s="42">
        <f>ROUND('Volumes PM'!F34*$R$5,0)</f>
        <v>306</v>
      </c>
      <c r="H8" s="42">
        <f>ROUND('Volumes PM'!G34*$R$5,0)</f>
        <v>0</v>
      </c>
      <c r="I8" s="42">
        <f>ROUND('Volumes PM'!H34*$R$5,0)</f>
        <v>737</v>
      </c>
      <c r="J8" s="42">
        <f>ROUND('Volumes PM'!I34*$R$6,0)</f>
        <v>253</v>
      </c>
      <c r="K8" s="42">
        <f>ROUND('Volumes PM'!J34*$R$6,0)</f>
        <v>928</v>
      </c>
      <c r="L8" s="42">
        <f>ROUND('Volumes PM'!K34*$R$6,0)</f>
        <v>0</v>
      </c>
      <c r="M8" s="42">
        <f>ROUND('Volumes PM'!L34*$R$5,0)</f>
        <v>0</v>
      </c>
      <c r="N8" s="42">
        <f>ROUND('Volumes PM'!M34*$R$5,0)</f>
        <v>0</v>
      </c>
      <c r="O8" s="42">
        <f>ROUND('Volumes PM'!N34*$R$5,0)</f>
        <v>0</v>
      </c>
      <c r="Q8" s="53"/>
      <c r="R8" s="57"/>
      <c r="S8" s="54"/>
      <c r="T8" s="54"/>
      <c r="U8" s="54"/>
      <c r="Z8" s="55"/>
    </row>
    <row r="9" spans="1:26" s="4" customFormat="1" x14ac:dyDescent="0.25">
      <c r="A9" s="41">
        <v>44562</v>
      </c>
      <c r="B9" s="38">
        <v>1700</v>
      </c>
      <c r="C9" s="38">
        <v>3</v>
      </c>
      <c r="D9" s="42">
        <f>ROUND('Volumes PM'!C53*$R$6,0)</f>
        <v>433</v>
      </c>
      <c r="E9" s="42">
        <f>ROUND('Volumes PM'!D53*$R$6,0)</f>
        <v>834</v>
      </c>
      <c r="F9" s="42">
        <f>ROUND('Volumes PM'!E53*$R$6,0)</f>
        <v>0</v>
      </c>
      <c r="G9" s="42">
        <f>ROUND('Volumes PM'!F53*$R$5,0)</f>
        <v>0</v>
      </c>
      <c r="H9" s="42">
        <f>ROUND('Volumes PM'!G53*$R$5,0)</f>
        <v>0</v>
      </c>
      <c r="I9" s="42">
        <f>ROUND('Volumes PM'!H53*$R$5,0)</f>
        <v>0</v>
      </c>
      <c r="J9" s="42">
        <f>ROUND('Volumes PM'!I53*$R$6,0)</f>
        <v>0</v>
      </c>
      <c r="K9" s="42">
        <f>ROUND('Volumes PM'!J53*$R$6,0)</f>
        <v>1106</v>
      </c>
      <c r="L9" s="42">
        <f>ROUND('Volumes PM'!K53*$R$6,0)</f>
        <v>356</v>
      </c>
      <c r="M9" s="42">
        <f>ROUND('Volumes PM'!L53*$R$5,0)</f>
        <v>73</v>
      </c>
      <c r="N9" s="42">
        <f>ROUND('Volumes PM'!M53*$R$5,0)</f>
        <v>1</v>
      </c>
      <c r="O9" s="42">
        <f>ROUND('Volumes PM'!N53*$R$5,0)</f>
        <v>149</v>
      </c>
      <c r="Q9" s="53"/>
      <c r="R9" s="57"/>
      <c r="S9" s="54"/>
      <c r="T9" s="54"/>
      <c r="U9" s="54"/>
      <c r="Z9" s="55"/>
    </row>
    <row r="10" spans="1:26" x14ac:dyDescent="0.25">
      <c r="A10" s="39">
        <v>47484</v>
      </c>
      <c r="B10" s="37">
        <v>700</v>
      </c>
      <c r="C10" s="37">
        <v>1</v>
      </c>
      <c r="D10" s="40">
        <f t="shared" ref="D10:F15" si="0">ROUND(D4*(1+$R$14*8),0)</f>
        <v>0</v>
      </c>
      <c r="E10" s="40">
        <f t="shared" si="0"/>
        <v>1558</v>
      </c>
      <c r="F10" s="40">
        <f t="shared" si="0"/>
        <v>4</v>
      </c>
      <c r="G10" s="40">
        <f t="shared" ref="G10:I15" si="1">ROUND(G4*(1+$R$12*8),0)</f>
        <v>11</v>
      </c>
      <c r="H10" s="40">
        <f t="shared" si="1"/>
        <v>1</v>
      </c>
      <c r="I10" s="40">
        <f t="shared" si="1"/>
        <v>6</v>
      </c>
      <c r="J10" s="40">
        <f t="shared" ref="J10:L15" si="2">ROUND(J4*(1+$R$13*8),0)</f>
        <v>6</v>
      </c>
      <c r="K10" s="40">
        <f t="shared" si="2"/>
        <v>624</v>
      </c>
      <c r="L10" s="40">
        <f t="shared" si="2"/>
        <v>9</v>
      </c>
      <c r="M10" s="40">
        <f t="shared" ref="M10:O13" si="3">ROUND(M4*(1+$R$11*8),0)</f>
        <v>3</v>
      </c>
      <c r="N10" s="40">
        <f t="shared" si="3"/>
        <v>0</v>
      </c>
      <c r="O10" s="40">
        <f t="shared" si="3"/>
        <v>43</v>
      </c>
      <c r="P10" s="13"/>
      <c r="Q10" s="14" t="s">
        <v>33</v>
      </c>
      <c r="R10" s="69" t="s">
        <v>47</v>
      </c>
      <c r="S10" s="69"/>
      <c r="T10" s="69"/>
      <c r="U10" s="26"/>
      <c r="Z10" s="11"/>
    </row>
    <row r="11" spans="1:26" x14ac:dyDescent="0.25">
      <c r="A11" s="39">
        <v>47484</v>
      </c>
      <c r="B11" s="37">
        <v>700</v>
      </c>
      <c r="C11" s="37">
        <v>2</v>
      </c>
      <c r="D11" s="40">
        <f t="shared" si="0"/>
        <v>0</v>
      </c>
      <c r="E11" s="40">
        <f t="shared" si="0"/>
        <v>1449</v>
      </c>
      <c r="F11" s="40">
        <f t="shared" si="0"/>
        <v>108</v>
      </c>
      <c r="G11" s="40">
        <f t="shared" si="1"/>
        <v>247</v>
      </c>
      <c r="H11" s="40">
        <f t="shared" si="1"/>
        <v>0</v>
      </c>
      <c r="I11" s="40">
        <f t="shared" si="1"/>
        <v>235</v>
      </c>
      <c r="J11" s="40">
        <f t="shared" si="2"/>
        <v>131</v>
      </c>
      <c r="K11" s="40">
        <f t="shared" si="2"/>
        <v>379</v>
      </c>
      <c r="L11" s="40">
        <f t="shared" si="2"/>
        <v>0</v>
      </c>
      <c r="M11" s="40">
        <f t="shared" si="3"/>
        <v>0</v>
      </c>
      <c r="N11" s="40">
        <f t="shared" si="3"/>
        <v>0</v>
      </c>
      <c r="O11" s="40">
        <f t="shared" si="3"/>
        <v>1</v>
      </c>
      <c r="P11" s="13"/>
      <c r="Q11" s="14" t="s">
        <v>34</v>
      </c>
      <c r="R11" s="67">
        <f>(30000-26500)/26500/20</f>
        <v>6.6037735849056606E-3</v>
      </c>
      <c r="S11" s="56"/>
      <c r="T11" s="56"/>
      <c r="U11" s="26"/>
      <c r="Z11" s="11"/>
    </row>
    <row r="12" spans="1:26" x14ac:dyDescent="0.25">
      <c r="A12" s="39">
        <v>47484</v>
      </c>
      <c r="B12" s="37">
        <v>700</v>
      </c>
      <c r="C12" s="37">
        <v>3</v>
      </c>
      <c r="D12" s="40">
        <f t="shared" si="0"/>
        <v>697</v>
      </c>
      <c r="E12" s="40">
        <f t="shared" si="0"/>
        <v>1063</v>
      </c>
      <c r="F12" s="40">
        <f t="shared" si="0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2"/>
        <v>0</v>
      </c>
      <c r="K12" s="40">
        <f t="shared" si="2"/>
        <v>458</v>
      </c>
      <c r="L12" s="40">
        <f t="shared" si="2"/>
        <v>321</v>
      </c>
      <c r="M12" s="40">
        <f t="shared" si="3"/>
        <v>44</v>
      </c>
      <c r="N12" s="40">
        <f t="shared" si="3"/>
        <v>0</v>
      </c>
      <c r="O12" s="40">
        <f t="shared" si="3"/>
        <v>246</v>
      </c>
      <c r="P12" s="13"/>
      <c r="Q12" s="1" t="s">
        <v>35</v>
      </c>
      <c r="R12" s="67">
        <f>(30000-26500)/26500/20</f>
        <v>6.6037735849056606E-3</v>
      </c>
      <c r="S12" s="56"/>
      <c r="T12" s="56"/>
      <c r="U12" s="26"/>
      <c r="Z12" s="11"/>
    </row>
    <row r="13" spans="1:26" x14ac:dyDescent="0.25">
      <c r="A13" s="41">
        <v>47484</v>
      </c>
      <c r="B13" s="38">
        <v>1700</v>
      </c>
      <c r="C13" s="38">
        <v>1</v>
      </c>
      <c r="D13" s="42">
        <f t="shared" si="0"/>
        <v>7</v>
      </c>
      <c r="E13" s="42">
        <f t="shared" si="0"/>
        <v>1039</v>
      </c>
      <c r="F13" s="42">
        <f t="shared" si="0"/>
        <v>22</v>
      </c>
      <c r="G13" s="42">
        <f t="shared" si="1"/>
        <v>8</v>
      </c>
      <c r="H13" s="42">
        <f t="shared" si="1"/>
        <v>0</v>
      </c>
      <c r="I13" s="42">
        <f t="shared" si="1"/>
        <v>9</v>
      </c>
      <c r="J13" s="42">
        <f t="shared" si="2"/>
        <v>43</v>
      </c>
      <c r="K13" s="42">
        <f t="shared" si="2"/>
        <v>1695</v>
      </c>
      <c r="L13" s="42">
        <f t="shared" si="2"/>
        <v>44</v>
      </c>
      <c r="M13" s="42">
        <f t="shared" si="3"/>
        <v>4</v>
      </c>
      <c r="N13" s="42">
        <f t="shared" si="3"/>
        <v>0</v>
      </c>
      <c r="O13" s="42">
        <f t="shared" si="3"/>
        <v>40</v>
      </c>
      <c r="P13" s="13"/>
      <c r="Q13" s="1" t="s">
        <v>37</v>
      </c>
      <c r="R13" s="67">
        <f>(30000-26500)/26500/20</f>
        <v>6.6037735849056606E-3</v>
      </c>
      <c r="S13" s="26"/>
      <c r="T13" s="25"/>
      <c r="U13" s="26"/>
      <c r="Z13" s="11"/>
    </row>
    <row r="14" spans="1:26" x14ac:dyDescent="0.25">
      <c r="A14" s="41">
        <v>47484</v>
      </c>
      <c r="B14" s="38">
        <v>1700</v>
      </c>
      <c r="C14" s="38">
        <v>2</v>
      </c>
      <c r="D14" s="42">
        <f t="shared" si="0"/>
        <v>0</v>
      </c>
      <c r="E14" s="42">
        <f t="shared" si="0"/>
        <v>996</v>
      </c>
      <c r="F14" s="42">
        <f t="shared" si="0"/>
        <v>83</v>
      </c>
      <c r="G14" s="42">
        <f t="shared" si="1"/>
        <v>322</v>
      </c>
      <c r="H14" s="42">
        <f t="shared" si="1"/>
        <v>0</v>
      </c>
      <c r="I14" s="42">
        <f t="shared" si="1"/>
        <v>776</v>
      </c>
      <c r="J14" s="42">
        <f t="shared" si="2"/>
        <v>266</v>
      </c>
      <c r="K14" s="42">
        <f t="shared" si="2"/>
        <v>977</v>
      </c>
      <c r="L14" s="42">
        <f t="shared" si="2"/>
        <v>0</v>
      </c>
      <c r="M14" s="42">
        <f t="shared" ref="M14:O15" si="4">ROUND(M8*(1+$R$11*8),0)</f>
        <v>0</v>
      </c>
      <c r="N14" s="42">
        <f t="shared" si="4"/>
        <v>0</v>
      </c>
      <c r="O14" s="42">
        <f t="shared" si="4"/>
        <v>0</v>
      </c>
      <c r="P14" s="13"/>
      <c r="Q14" s="1" t="s">
        <v>36</v>
      </c>
      <c r="R14" s="67">
        <f>(30000-26500)/26500/20</f>
        <v>6.6037735849056606E-3</v>
      </c>
      <c r="S14" s="26"/>
      <c r="T14" s="25"/>
      <c r="U14" s="26"/>
      <c r="Z14" s="11"/>
    </row>
    <row r="15" spans="1:26" x14ac:dyDescent="0.25">
      <c r="A15" s="41">
        <v>47484</v>
      </c>
      <c r="B15" s="38">
        <v>1700</v>
      </c>
      <c r="C15" s="38">
        <v>3</v>
      </c>
      <c r="D15" s="42">
        <f t="shared" si="0"/>
        <v>456</v>
      </c>
      <c r="E15" s="42">
        <f t="shared" si="0"/>
        <v>878</v>
      </c>
      <c r="F15" s="42">
        <f t="shared" si="0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2"/>
        <v>0</v>
      </c>
      <c r="K15" s="42">
        <f t="shared" si="2"/>
        <v>1164</v>
      </c>
      <c r="L15" s="42">
        <f t="shared" si="2"/>
        <v>375</v>
      </c>
      <c r="M15" s="42">
        <f t="shared" si="4"/>
        <v>77</v>
      </c>
      <c r="N15" s="42">
        <f t="shared" si="4"/>
        <v>1</v>
      </c>
      <c r="O15" s="42">
        <f t="shared" si="4"/>
        <v>157</v>
      </c>
      <c r="P15" s="13"/>
      <c r="Q15" s="1"/>
      <c r="R15" s="58"/>
      <c r="S15" s="26"/>
      <c r="T15" s="25"/>
      <c r="U15" s="26"/>
      <c r="Z15" s="11"/>
    </row>
    <row r="16" spans="1:26" x14ac:dyDescent="0.25">
      <c r="A16" s="39">
        <v>54789</v>
      </c>
      <c r="B16" s="37">
        <v>700</v>
      </c>
      <c r="C16" s="37">
        <v>1</v>
      </c>
      <c r="D16" s="40">
        <f t="shared" ref="D16:F21" si="5">ROUND(D4*(1+$R$14*28),0)</f>
        <v>0</v>
      </c>
      <c r="E16" s="40">
        <f t="shared" si="5"/>
        <v>1754</v>
      </c>
      <c r="F16" s="40">
        <f t="shared" si="5"/>
        <v>5</v>
      </c>
      <c r="G16" s="40">
        <f t="shared" ref="G16:I21" si="6">ROUND(G4*(1+$R$12*28),0)</f>
        <v>12</v>
      </c>
      <c r="H16" s="40">
        <f t="shared" si="6"/>
        <v>1</v>
      </c>
      <c r="I16" s="40">
        <f t="shared" si="6"/>
        <v>7</v>
      </c>
      <c r="J16" s="40">
        <f t="shared" ref="J16:L21" si="7">ROUND(J4*(1+$R$13*28),0)</f>
        <v>7</v>
      </c>
      <c r="K16" s="40">
        <f t="shared" si="7"/>
        <v>703</v>
      </c>
      <c r="L16" s="40">
        <f t="shared" si="7"/>
        <v>11</v>
      </c>
      <c r="M16" s="40">
        <f t="shared" ref="M16:O18" si="8">ROUND(M4*(1+$R$11*28),0)</f>
        <v>4</v>
      </c>
      <c r="N16" s="40">
        <f t="shared" si="8"/>
        <v>0</v>
      </c>
      <c r="O16" s="40">
        <f t="shared" si="8"/>
        <v>49</v>
      </c>
      <c r="Q16" s="1"/>
      <c r="R16" s="58"/>
      <c r="S16" s="12"/>
      <c r="T16" s="12"/>
      <c r="U16" s="12"/>
      <c r="Z16" s="11"/>
    </row>
    <row r="17" spans="1:26" x14ac:dyDescent="0.25">
      <c r="A17" s="39">
        <v>54789</v>
      </c>
      <c r="B17" s="37">
        <v>700</v>
      </c>
      <c r="C17" s="37">
        <v>2</v>
      </c>
      <c r="D17" s="40">
        <f t="shared" si="5"/>
        <v>0</v>
      </c>
      <c r="E17" s="40">
        <f t="shared" si="5"/>
        <v>1630</v>
      </c>
      <c r="F17" s="40">
        <f t="shared" si="5"/>
        <v>122</v>
      </c>
      <c r="G17" s="40">
        <f t="shared" si="6"/>
        <v>278</v>
      </c>
      <c r="H17" s="40">
        <f t="shared" si="6"/>
        <v>0</v>
      </c>
      <c r="I17" s="40">
        <f t="shared" si="6"/>
        <v>264</v>
      </c>
      <c r="J17" s="40">
        <f t="shared" si="7"/>
        <v>147</v>
      </c>
      <c r="K17" s="40">
        <f t="shared" si="7"/>
        <v>427</v>
      </c>
      <c r="L17" s="40">
        <f t="shared" si="7"/>
        <v>0</v>
      </c>
      <c r="M17" s="40">
        <f t="shared" si="8"/>
        <v>0</v>
      </c>
      <c r="N17" s="40">
        <f t="shared" si="8"/>
        <v>0</v>
      </c>
      <c r="O17" s="40">
        <f t="shared" si="8"/>
        <v>1</v>
      </c>
      <c r="R17" s="58"/>
      <c r="S17" s="12"/>
      <c r="T17" s="12"/>
      <c r="U17" s="12"/>
      <c r="Z17" s="11"/>
    </row>
    <row r="18" spans="1:26" x14ac:dyDescent="0.25">
      <c r="A18" s="39">
        <v>54789</v>
      </c>
      <c r="B18" s="37">
        <v>700</v>
      </c>
      <c r="C18" s="37">
        <v>3</v>
      </c>
      <c r="D18" s="40">
        <f t="shared" si="5"/>
        <v>784</v>
      </c>
      <c r="E18" s="40">
        <f t="shared" si="5"/>
        <v>1197</v>
      </c>
      <c r="F18" s="40">
        <f t="shared" si="5"/>
        <v>0</v>
      </c>
      <c r="G18" s="40">
        <f t="shared" si="6"/>
        <v>0</v>
      </c>
      <c r="H18" s="40">
        <f t="shared" si="6"/>
        <v>0</v>
      </c>
      <c r="I18" s="40">
        <f t="shared" si="6"/>
        <v>0</v>
      </c>
      <c r="J18" s="40">
        <f t="shared" si="7"/>
        <v>0</v>
      </c>
      <c r="K18" s="40">
        <f t="shared" si="7"/>
        <v>515</v>
      </c>
      <c r="L18" s="40">
        <f t="shared" si="7"/>
        <v>361</v>
      </c>
      <c r="M18" s="40">
        <f t="shared" si="8"/>
        <v>50</v>
      </c>
      <c r="N18" s="40">
        <f t="shared" si="8"/>
        <v>0</v>
      </c>
      <c r="O18" s="40">
        <f t="shared" si="8"/>
        <v>277</v>
      </c>
      <c r="R18" s="59"/>
      <c r="S18" s="12"/>
      <c r="T18" s="12"/>
      <c r="U18" s="12"/>
      <c r="Z18" s="11"/>
    </row>
    <row r="19" spans="1:26" x14ac:dyDescent="0.25">
      <c r="A19" s="41">
        <v>54789</v>
      </c>
      <c r="B19" s="38">
        <v>1700</v>
      </c>
      <c r="C19" s="38">
        <v>1</v>
      </c>
      <c r="D19" s="42">
        <f t="shared" si="5"/>
        <v>8</v>
      </c>
      <c r="E19" s="42">
        <f t="shared" si="5"/>
        <v>1170</v>
      </c>
      <c r="F19" s="42">
        <f t="shared" si="5"/>
        <v>25</v>
      </c>
      <c r="G19" s="42">
        <f t="shared" si="6"/>
        <v>9</v>
      </c>
      <c r="H19" s="42">
        <f t="shared" si="6"/>
        <v>0</v>
      </c>
      <c r="I19" s="42">
        <f t="shared" si="6"/>
        <v>11</v>
      </c>
      <c r="J19" s="42">
        <f t="shared" si="7"/>
        <v>49</v>
      </c>
      <c r="K19" s="42">
        <f t="shared" si="7"/>
        <v>1908</v>
      </c>
      <c r="L19" s="42">
        <f t="shared" si="7"/>
        <v>50</v>
      </c>
      <c r="M19" s="42">
        <f t="shared" ref="M19:O21" si="9">ROUND(M7*(1+$R$11*28),0)</f>
        <v>5</v>
      </c>
      <c r="N19" s="42">
        <f t="shared" si="9"/>
        <v>0</v>
      </c>
      <c r="O19" s="42">
        <f t="shared" si="9"/>
        <v>45</v>
      </c>
      <c r="S19" s="26"/>
      <c r="T19" s="25"/>
      <c r="U19" s="26"/>
      <c r="Z19" s="11"/>
    </row>
    <row r="20" spans="1:26" x14ac:dyDescent="0.25">
      <c r="A20" s="41">
        <v>54789</v>
      </c>
      <c r="B20" s="38">
        <v>1700</v>
      </c>
      <c r="C20" s="38">
        <v>2</v>
      </c>
      <c r="D20" s="42">
        <f t="shared" si="5"/>
        <v>0</v>
      </c>
      <c r="E20" s="42">
        <f t="shared" si="5"/>
        <v>1121</v>
      </c>
      <c r="F20" s="42">
        <f t="shared" si="5"/>
        <v>94</v>
      </c>
      <c r="G20" s="42">
        <f t="shared" si="6"/>
        <v>363</v>
      </c>
      <c r="H20" s="42">
        <f t="shared" si="6"/>
        <v>0</v>
      </c>
      <c r="I20" s="42">
        <f t="shared" si="6"/>
        <v>873</v>
      </c>
      <c r="J20" s="42">
        <f t="shared" si="7"/>
        <v>300</v>
      </c>
      <c r="K20" s="42">
        <f t="shared" si="7"/>
        <v>1100</v>
      </c>
      <c r="L20" s="42">
        <f t="shared" si="7"/>
        <v>0</v>
      </c>
      <c r="M20" s="42">
        <f t="shared" si="9"/>
        <v>0</v>
      </c>
      <c r="N20" s="42">
        <f t="shared" si="9"/>
        <v>0</v>
      </c>
      <c r="O20" s="42">
        <f t="shared" si="9"/>
        <v>0</v>
      </c>
      <c r="W20" s="4"/>
      <c r="X20" s="4"/>
      <c r="Y20" s="4"/>
      <c r="Z20" s="4"/>
    </row>
    <row r="21" spans="1:26" x14ac:dyDescent="0.25">
      <c r="A21" s="41">
        <v>54789</v>
      </c>
      <c r="B21" s="38">
        <v>1700</v>
      </c>
      <c r="C21" s="38">
        <v>3</v>
      </c>
      <c r="D21" s="42">
        <f t="shared" si="5"/>
        <v>513</v>
      </c>
      <c r="E21" s="42">
        <f t="shared" si="5"/>
        <v>988</v>
      </c>
      <c r="F21" s="42">
        <f t="shared" si="5"/>
        <v>0</v>
      </c>
      <c r="G21" s="42">
        <f t="shared" si="6"/>
        <v>0</v>
      </c>
      <c r="H21" s="42">
        <f t="shared" si="6"/>
        <v>0</v>
      </c>
      <c r="I21" s="42">
        <f t="shared" si="6"/>
        <v>0</v>
      </c>
      <c r="J21" s="42">
        <f t="shared" si="7"/>
        <v>0</v>
      </c>
      <c r="K21" s="42">
        <f t="shared" si="7"/>
        <v>1311</v>
      </c>
      <c r="L21" s="42">
        <f t="shared" si="7"/>
        <v>422</v>
      </c>
      <c r="M21" s="42">
        <f t="shared" si="9"/>
        <v>86</v>
      </c>
      <c r="N21" s="42">
        <f t="shared" si="9"/>
        <v>1</v>
      </c>
      <c r="O21" s="42">
        <f t="shared" si="9"/>
        <v>177</v>
      </c>
    </row>
    <row r="22" spans="1:26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</row>
    <row r="23" spans="1:26" x14ac:dyDescent="0.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26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6" spans="1:26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26" x14ac:dyDescent="0.2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</sheetData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6FA0D3-51D4-46F3-A24F-165AAA9D9740}">
  <dimension ref="A1:Z27"/>
  <sheetViews>
    <sheetView zoomScale="120" zoomScaleNormal="120" workbookViewId="0">
      <pane ySplit="3" topLeftCell="A4" activePane="bottomLeft" state="frozen"/>
      <selection activeCell="A47" sqref="A47"/>
      <selection pane="bottomLeft" activeCell="I21" sqref="I21"/>
    </sheetView>
  </sheetViews>
  <sheetFormatPr defaultRowHeight="13.2" x14ac:dyDescent="0.25"/>
  <cols>
    <col min="1" max="1" width="9.109375" style="1" customWidth="1"/>
    <col min="2" max="15" width="5.6640625" style="1" customWidth="1"/>
    <col min="16" max="16" width="17.33203125" style="1" customWidth="1"/>
    <col min="17" max="17" width="25" bestFit="1" customWidth="1"/>
    <col min="18" max="18" width="11.33203125" bestFit="1" customWidth="1"/>
  </cols>
  <sheetData>
    <row r="1" spans="1:26" x14ac:dyDescent="0.25">
      <c r="A1" s="3" t="s">
        <v>0</v>
      </c>
      <c r="P1" s="8"/>
    </row>
    <row r="2" spans="1:26" x14ac:dyDescent="0.25">
      <c r="A2" s="3" t="s">
        <v>1</v>
      </c>
      <c r="W2" s="9"/>
    </row>
    <row r="3" spans="1:26" x14ac:dyDescent="0.25">
      <c r="A3" s="1" t="s">
        <v>2</v>
      </c>
      <c r="B3" s="1" t="s">
        <v>3</v>
      </c>
      <c r="C3" s="1" t="s">
        <v>4</v>
      </c>
      <c r="D3" s="1" t="s">
        <v>8</v>
      </c>
      <c r="E3" s="1" t="s">
        <v>9</v>
      </c>
      <c r="F3" s="1" t="s">
        <v>10</v>
      </c>
      <c r="G3" s="8" t="s">
        <v>14</v>
      </c>
      <c r="H3" s="8" t="s">
        <v>15</v>
      </c>
      <c r="I3" s="8" t="s">
        <v>16</v>
      </c>
      <c r="J3" s="1" t="s">
        <v>5</v>
      </c>
      <c r="K3" s="1" t="s">
        <v>6</v>
      </c>
      <c r="L3" s="1" t="s">
        <v>7</v>
      </c>
      <c r="M3" s="8" t="s">
        <v>11</v>
      </c>
      <c r="N3" s="8" t="s">
        <v>12</v>
      </c>
      <c r="O3" s="8" t="s">
        <v>13</v>
      </c>
      <c r="Q3" s="1"/>
      <c r="R3" s="1" t="s">
        <v>41</v>
      </c>
      <c r="S3" s="1"/>
      <c r="U3" s="68" t="s">
        <v>51</v>
      </c>
    </row>
    <row r="4" spans="1:26" s="4" customFormat="1" x14ac:dyDescent="0.25">
      <c r="A4" s="39">
        <v>44562</v>
      </c>
      <c r="B4" s="37">
        <v>700</v>
      </c>
      <c r="C4" s="37">
        <v>1</v>
      </c>
      <c r="D4" s="40">
        <f>ROUND('Volumes AM'!C15*$R$6,0)</f>
        <v>0</v>
      </c>
      <c r="E4" s="40">
        <f>ROUND('Volumes AM'!D15*$R$6,0)</f>
        <v>1480</v>
      </c>
      <c r="F4" s="40">
        <f>ROUND('Volumes AM'!E15*$R$6,0)</f>
        <v>4</v>
      </c>
      <c r="G4" s="40">
        <f>ROUND('Volumes AM'!F15*$R$4,0)</f>
        <v>10</v>
      </c>
      <c r="H4" s="40">
        <f>ROUND('Volumes AM'!G15*$R$4,0)</f>
        <v>1</v>
      </c>
      <c r="I4" s="40">
        <f>ROUND('Volumes AM'!H15*$R$4,0)</f>
        <v>6</v>
      </c>
      <c r="J4" s="40">
        <f>ROUND('Volumes AM'!I15*$R$6,0)</f>
        <v>6</v>
      </c>
      <c r="K4" s="40">
        <f>ROUND('Volumes AM'!J15*$R$6,0)</f>
        <v>593</v>
      </c>
      <c r="L4" s="40">
        <f>ROUND('Volumes AM'!K15*$R$6,0)</f>
        <v>9</v>
      </c>
      <c r="M4" s="40">
        <f>ROUND('Volumes AM'!L15*$R$4,0)</f>
        <v>3</v>
      </c>
      <c r="N4" s="40">
        <f>ROUND('Volumes AM'!M15*$R$4,0)</f>
        <v>0</v>
      </c>
      <c r="O4" s="40">
        <f>ROUND('Volumes AM'!N15*$R$4,0)</f>
        <v>41</v>
      </c>
      <c r="P4" s="10"/>
      <c r="Q4" s="53" t="s">
        <v>45</v>
      </c>
      <c r="R4" s="70">
        <v>1.1100000000000001</v>
      </c>
    </row>
    <row r="5" spans="1:26" s="4" customFormat="1" x14ac:dyDescent="0.25">
      <c r="A5" s="39">
        <v>44562</v>
      </c>
      <c r="B5" s="37">
        <v>700</v>
      </c>
      <c r="C5" s="37">
        <v>2</v>
      </c>
      <c r="D5" s="40">
        <f>ROUND('Volumes AM'!C34*$R$6,0)</f>
        <v>0</v>
      </c>
      <c r="E5" s="40">
        <f>ROUND('Volumes AM'!D34*$R$6,0)+'[1]2022 AM'!$H$19</f>
        <v>1428</v>
      </c>
      <c r="F5" s="40">
        <f>ROUND('Volumes AM'!E34*$R$6,0)</f>
        <v>103</v>
      </c>
      <c r="G5" s="40">
        <f>ROUND('Volumes AM'!F34*$R$5,0)</f>
        <v>235</v>
      </c>
      <c r="H5" s="40">
        <f>ROUND('Volumes AM'!G34*$R$5,0)</f>
        <v>0</v>
      </c>
      <c r="I5" s="40">
        <f>ROUND('Volumes AM'!H34*$R$5,0)+'[1]2022 AM'!$K$18</f>
        <v>233</v>
      </c>
      <c r="J5" s="40">
        <f>ROUND('Volumes AM'!I34*$R$6,0)</f>
        <v>124</v>
      </c>
      <c r="K5" s="40">
        <f>ROUND('Volumes AM'!J34*$R$6,0)+'[1]2022 AM'!$K$22</f>
        <v>375</v>
      </c>
      <c r="L5" s="40">
        <f>ROUND('Volumes AM'!K34*$R$6,0)</f>
        <v>0</v>
      </c>
      <c r="M5" s="40">
        <f>ROUND('Volumes AM'!L34*$R$5,0)</f>
        <v>0</v>
      </c>
      <c r="N5" s="40">
        <f>ROUND('Volumes AM'!M34*$R$5,0)</f>
        <v>0</v>
      </c>
      <c r="O5" s="40">
        <f>ROUND('Volumes AM'!N34*$R$5,0)</f>
        <v>1</v>
      </c>
      <c r="P5" s="10"/>
      <c r="Q5" s="53" t="s">
        <v>46</v>
      </c>
      <c r="R5" s="70">
        <v>1.07</v>
      </c>
      <c r="S5" s="2"/>
    </row>
    <row r="6" spans="1:26" s="4" customFormat="1" x14ac:dyDescent="0.25">
      <c r="A6" s="39">
        <v>44562</v>
      </c>
      <c r="B6" s="37">
        <v>700</v>
      </c>
      <c r="C6" s="37">
        <v>3</v>
      </c>
      <c r="D6" s="40">
        <f>ROUND('Volumes AM'!C53*$R$6,0)</f>
        <v>662</v>
      </c>
      <c r="E6" s="40">
        <f>ROUND('Volumes AM'!D53*$R$6,0)+'[1]2022 AM'!$H$30</f>
        <v>1001</v>
      </c>
      <c r="F6" s="40">
        <f>ROUND('Volumes AM'!E53*$R$6,0)</f>
        <v>0</v>
      </c>
      <c r="G6" s="40">
        <f>ROUND('Volumes AM'!F53*$R$5,0)</f>
        <v>0</v>
      </c>
      <c r="H6" s="40">
        <f>ROUND('Volumes AM'!G53*$R$5,0)</f>
        <v>0</v>
      </c>
      <c r="I6" s="40">
        <f>ROUND('Volumes AM'!H53*$R$5,0)</f>
        <v>0</v>
      </c>
      <c r="J6" s="40">
        <f>ROUND('Volumes AM'!I53*$R$6,0)</f>
        <v>0</v>
      </c>
      <c r="K6" s="40">
        <f>ROUND('Volumes AM'!J53*$R$6,0)+'[1]2022 AM'!$K$33</f>
        <v>457</v>
      </c>
      <c r="L6" s="40">
        <f>ROUND('Volumes AM'!K53*$R$6,0)</f>
        <v>305</v>
      </c>
      <c r="M6" s="40">
        <f>ROUND('Volumes AM'!L53*$R$5,0)</f>
        <v>42</v>
      </c>
      <c r="N6" s="40">
        <f>ROUND('Volumes AM'!M53*$R$5,0)</f>
        <v>0</v>
      </c>
      <c r="O6" s="40">
        <f>ROUND('Volumes AM'!N53*$R$5,0)</f>
        <v>234</v>
      </c>
      <c r="P6" s="10"/>
      <c r="Q6" s="53" t="s">
        <v>40</v>
      </c>
      <c r="R6" s="70">
        <v>1.1100000000000001</v>
      </c>
      <c r="S6" s="2"/>
    </row>
    <row r="7" spans="1:26" s="4" customFormat="1" x14ac:dyDescent="0.25">
      <c r="A7" s="41">
        <v>44562</v>
      </c>
      <c r="B7" s="38">
        <v>1700</v>
      </c>
      <c r="C7" s="38">
        <v>1</v>
      </c>
      <c r="D7" s="42">
        <f>ROUND('Volumes PM'!C15*$R$6,0)</f>
        <v>7</v>
      </c>
      <c r="E7" s="42">
        <f>ROUND('Volumes PM'!D15*$R$6,0)</f>
        <v>987</v>
      </c>
      <c r="F7" s="42">
        <f>ROUND('Volumes PM'!E15*$R$6,0)</f>
        <v>21</v>
      </c>
      <c r="G7" s="42">
        <f>ROUND('Volumes PM'!F15*$R$4,0)</f>
        <v>8</v>
      </c>
      <c r="H7" s="42">
        <f>ROUND('Volumes PM'!G15*$R$4,0)</f>
        <v>0</v>
      </c>
      <c r="I7" s="42">
        <f>ROUND('Volumes PM'!H15*$R$4,0)</f>
        <v>9</v>
      </c>
      <c r="J7" s="42">
        <f>ROUND('Volumes PM'!I15*$R$6,0)</f>
        <v>41</v>
      </c>
      <c r="K7" s="42">
        <f>ROUND('Volumes PM'!J15*$R$6,0)</f>
        <v>1610</v>
      </c>
      <c r="L7" s="42">
        <f>ROUND('Volumes PM'!K15*$R$6,0)</f>
        <v>42</v>
      </c>
      <c r="M7" s="42">
        <f>ROUND('Volumes PM'!L15*$R$4,0)</f>
        <v>4</v>
      </c>
      <c r="N7" s="42">
        <f>ROUND('Volumes PM'!M15*$R$4,0)</f>
        <v>0</v>
      </c>
      <c r="O7" s="42">
        <f>ROUND('Volumes PM'!N15*$R$4,0)</f>
        <v>38</v>
      </c>
      <c r="Q7" s="53"/>
      <c r="R7" s="57"/>
      <c r="S7" s="54"/>
      <c r="T7" s="54"/>
      <c r="U7" s="54"/>
      <c r="Z7" s="55"/>
    </row>
    <row r="8" spans="1:26" s="4" customFormat="1" x14ac:dyDescent="0.25">
      <c r="A8" s="41">
        <v>44562</v>
      </c>
      <c r="B8" s="38">
        <v>1700</v>
      </c>
      <c r="C8" s="38">
        <v>2</v>
      </c>
      <c r="D8" s="42">
        <f>ROUND('Volumes PM'!C34*$R$6,0)</f>
        <v>0</v>
      </c>
      <c r="E8" s="42">
        <f>ROUND('Volumes PM'!D34*$R$6,0)+'[1]2022 PM'!$H$19</f>
        <v>954</v>
      </c>
      <c r="F8" s="42">
        <f>ROUND('Volumes PM'!E34*$R$6,0)</f>
        <v>79</v>
      </c>
      <c r="G8" s="42">
        <f>ROUND('Volumes PM'!F34*$R$5,0)+'[1]2022 PM'!$K$20</f>
        <v>313</v>
      </c>
      <c r="H8" s="42">
        <f>ROUND('Volumes PM'!G34*$R$5,0)</f>
        <v>0</v>
      </c>
      <c r="I8" s="42">
        <f>ROUND('Volumes PM'!H34*$R$5,0)+'[1]2022 PM'!$K$18</f>
        <v>749</v>
      </c>
      <c r="J8" s="42">
        <f>ROUND('Volumes PM'!I34*$R$6,0)</f>
        <v>253</v>
      </c>
      <c r="K8" s="42">
        <f>ROUND('Volumes PM'!J34*$R$6,0)+'[1]2022 PM'!$K$22</f>
        <v>944</v>
      </c>
      <c r="L8" s="42">
        <f>ROUND('Volumes PM'!K34*$R$6,0)</f>
        <v>0</v>
      </c>
      <c r="M8" s="42">
        <f>ROUND('Volumes PM'!L34*$R$5,0)</f>
        <v>0</v>
      </c>
      <c r="N8" s="42">
        <f>ROUND('Volumes PM'!M34*$R$5,0)</f>
        <v>0</v>
      </c>
      <c r="O8" s="42">
        <f>ROUND('Volumes PM'!N34*$R$5,0)</f>
        <v>0</v>
      </c>
      <c r="Q8" s="53"/>
      <c r="R8" s="57"/>
      <c r="S8" s="54"/>
      <c r="T8" s="54"/>
      <c r="U8" s="54"/>
      <c r="Z8" s="55"/>
    </row>
    <row r="9" spans="1:26" s="4" customFormat="1" x14ac:dyDescent="0.25">
      <c r="A9" s="41">
        <v>44562</v>
      </c>
      <c r="B9" s="38">
        <v>1700</v>
      </c>
      <c r="C9" s="38">
        <v>3</v>
      </c>
      <c r="D9" s="42">
        <f>ROUND('Volumes PM'!C53*$R$6,0)</f>
        <v>433</v>
      </c>
      <c r="E9" s="42">
        <f>ROUND('Volumes PM'!D53*$R$6,0)</f>
        <v>834</v>
      </c>
      <c r="F9" s="42">
        <f>ROUND('Volumes PM'!E53*$R$6,0)</f>
        <v>0</v>
      </c>
      <c r="G9" s="42">
        <f>ROUND('Volumes PM'!F53*$R$5,0)</f>
        <v>0</v>
      </c>
      <c r="H9" s="42">
        <f>ROUND('Volumes PM'!G53*$R$5,0)</f>
        <v>0</v>
      </c>
      <c r="I9" s="42">
        <f>ROUND('Volumes PM'!H53*$R$5,0)</f>
        <v>0</v>
      </c>
      <c r="J9" s="42">
        <f>ROUND('Volumes PM'!I53*$R$6,0)</f>
        <v>0</v>
      </c>
      <c r="K9" s="42">
        <f>ROUND('Volumes PM'!J53*$R$6,0)+'[1]2022 PM'!$K$33</f>
        <v>1124</v>
      </c>
      <c r="L9" s="42">
        <f>ROUND('Volumes PM'!K53*$R$6,0)</f>
        <v>356</v>
      </c>
      <c r="M9" s="42">
        <f>ROUND('Volumes PM'!L53*$R$5,0)</f>
        <v>73</v>
      </c>
      <c r="N9" s="42">
        <f>ROUND('Volumes PM'!M53*$R$5,0)</f>
        <v>1</v>
      </c>
      <c r="O9" s="42">
        <f>ROUND('Volumes PM'!N53*$R$5,0)</f>
        <v>149</v>
      </c>
      <c r="Q9" s="53"/>
      <c r="R9" s="57"/>
      <c r="S9" s="54"/>
      <c r="T9" s="54"/>
      <c r="U9" s="54"/>
      <c r="Z9" s="55"/>
    </row>
    <row r="10" spans="1:26" x14ac:dyDescent="0.25">
      <c r="A10" s="39">
        <v>47484</v>
      </c>
      <c r="B10" s="37">
        <v>700</v>
      </c>
      <c r="C10" s="37">
        <v>1</v>
      </c>
      <c r="D10" s="40">
        <f t="shared" ref="D10:F15" si="0">ROUND(D4*(1+$R$14*8),0)</f>
        <v>0</v>
      </c>
      <c r="E10" s="40">
        <f t="shared" si="0"/>
        <v>1558</v>
      </c>
      <c r="F10" s="40">
        <f t="shared" si="0"/>
        <v>4</v>
      </c>
      <c r="G10" s="40">
        <f t="shared" ref="G10:I15" si="1">ROUND(G4*(1+$R$12*8),0)</f>
        <v>11</v>
      </c>
      <c r="H10" s="40">
        <f t="shared" si="1"/>
        <v>1</v>
      </c>
      <c r="I10" s="40">
        <f t="shared" si="1"/>
        <v>6</v>
      </c>
      <c r="J10" s="40">
        <f t="shared" ref="J10:L15" si="2">ROUND(J4*(1+$R$13*8),0)</f>
        <v>6</v>
      </c>
      <c r="K10" s="40">
        <f t="shared" si="2"/>
        <v>624</v>
      </c>
      <c r="L10" s="40">
        <f t="shared" si="2"/>
        <v>9</v>
      </c>
      <c r="M10" s="40">
        <f t="shared" ref="M10:O15" si="3">ROUND(M4*(1+$R$11*8),0)</f>
        <v>3</v>
      </c>
      <c r="N10" s="40">
        <f t="shared" si="3"/>
        <v>0</v>
      </c>
      <c r="O10" s="40">
        <f t="shared" si="3"/>
        <v>43</v>
      </c>
      <c r="P10" s="13"/>
      <c r="Q10" s="14" t="s">
        <v>33</v>
      </c>
      <c r="R10" s="69" t="s">
        <v>47</v>
      </c>
      <c r="S10" s="69"/>
      <c r="T10" s="69"/>
      <c r="U10" s="26"/>
      <c r="Z10" s="11"/>
    </row>
    <row r="11" spans="1:26" x14ac:dyDescent="0.25">
      <c r="A11" s="39">
        <v>47484</v>
      </c>
      <c r="B11" s="37">
        <v>700</v>
      </c>
      <c r="C11" s="37">
        <v>2</v>
      </c>
      <c r="D11" s="40">
        <f t="shared" si="0"/>
        <v>0</v>
      </c>
      <c r="E11" s="40">
        <f>ROUND(E5*(1+$R$14*8),0)+'[1]2030 AM'!$H$19+1</f>
        <v>1504</v>
      </c>
      <c r="F11" s="40">
        <f t="shared" si="0"/>
        <v>108</v>
      </c>
      <c r="G11" s="40">
        <f>ROUND(G5*(1+$R$12*8),0)</f>
        <v>247</v>
      </c>
      <c r="H11" s="40">
        <f t="shared" si="1"/>
        <v>0</v>
      </c>
      <c r="I11" s="40">
        <f t="shared" si="1"/>
        <v>245</v>
      </c>
      <c r="J11" s="40">
        <f t="shared" si="2"/>
        <v>131</v>
      </c>
      <c r="K11" s="40">
        <f>ROUND(K5*(1+$R$13*8),0)-1</f>
        <v>394</v>
      </c>
      <c r="L11" s="40">
        <f t="shared" si="2"/>
        <v>0</v>
      </c>
      <c r="M11" s="40">
        <f t="shared" si="3"/>
        <v>0</v>
      </c>
      <c r="N11" s="40">
        <f t="shared" si="3"/>
        <v>0</v>
      </c>
      <c r="O11" s="40">
        <f t="shared" si="3"/>
        <v>1</v>
      </c>
      <c r="P11" s="13"/>
      <c r="Q11" s="14" t="s">
        <v>34</v>
      </c>
      <c r="R11" s="67">
        <f>(30000-26500)/26500/20</f>
        <v>6.6037735849056606E-3</v>
      </c>
      <c r="S11" s="56"/>
      <c r="T11" s="56"/>
      <c r="U11" s="26"/>
      <c r="Z11" s="11"/>
    </row>
    <row r="12" spans="1:26" x14ac:dyDescent="0.25">
      <c r="A12" s="39">
        <v>47484</v>
      </c>
      <c r="B12" s="37">
        <v>700</v>
      </c>
      <c r="C12" s="37">
        <v>3</v>
      </c>
      <c r="D12" s="40">
        <f t="shared" si="0"/>
        <v>697</v>
      </c>
      <c r="E12" s="40">
        <f t="shared" si="0"/>
        <v>1054</v>
      </c>
      <c r="F12" s="40">
        <f t="shared" si="0"/>
        <v>0</v>
      </c>
      <c r="G12" s="40">
        <f t="shared" si="1"/>
        <v>0</v>
      </c>
      <c r="H12" s="40">
        <f t="shared" si="1"/>
        <v>0</v>
      </c>
      <c r="I12" s="40">
        <f t="shared" si="1"/>
        <v>0</v>
      </c>
      <c r="J12" s="40">
        <f t="shared" si="2"/>
        <v>0</v>
      </c>
      <c r="K12" s="40">
        <f t="shared" si="2"/>
        <v>481</v>
      </c>
      <c r="L12" s="40">
        <f t="shared" si="2"/>
        <v>321</v>
      </c>
      <c r="M12" s="40">
        <f t="shared" si="3"/>
        <v>44</v>
      </c>
      <c r="N12" s="40">
        <f t="shared" si="3"/>
        <v>0</v>
      </c>
      <c r="O12" s="40">
        <f t="shared" si="3"/>
        <v>246</v>
      </c>
      <c r="P12" s="13"/>
      <c r="Q12" s="1" t="s">
        <v>35</v>
      </c>
      <c r="R12" s="67">
        <f>(30000-26500)/26500/20</f>
        <v>6.6037735849056606E-3</v>
      </c>
      <c r="S12" s="56"/>
      <c r="T12" s="56"/>
      <c r="U12" s="26"/>
      <c r="Z12" s="11"/>
    </row>
    <row r="13" spans="1:26" x14ac:dyDescent="0.25">
      <c r="A13" s="41">
        <v>47484</v>
      </c>
      <c r="B13" s="38">
        <v>1700</v>
      </c>
      <c r="C13" s="38">
        <v>1</v>
      </c>
      <c r="D13" s="42">
        <f t="shared" si="0"/>
        <v>7</v>
      </c>
      <c r="E13" s="42">
        <f t="shared" si="0"/>
        <v>1039</v>
      </c>
      <c r="F13" s="42">
        <f t="shared" si="0"/>
        <v>22</v>
      </c>
      <c r="G13" s="42">
        <f t="shared" si="1"/>
        <v>8</v>
      </c>
      <c r="H13" s="42">
        <f t="shared" si="1"/>
        <v>0</v>
      </c>
      <c r="I13" s="42">
        <f t="shared" si="1"/>
        <v>9</v>
      </c>
      <c r="J13" s="42">
        <f t="shared" si="2"/>
        <v>43</v>
      </c>
      <c r="K13" s="42">
        <f>ROUND(K7*(1+$R$13*8),0)+1</f>
        <v>1696</v>
      </c>
      <c r="L13" s="42">
        <f t="shared" si="2"/>
        <v>44</v>
      </c>
      <c r="M13" s="42">
        <f t="shared" si="3"/>
        <v>4</v>
      </c>
      <c r="N13" s="42">
        <f t="shared" si="3"/>
        <v>0</v>
      </c>
      <c r="O13" s="42">
        <f t="shared" si="3"/>
        <v>40</v>
      </c>
      <c r="P13" s="13"/>
      <c r="Q13" s="1" t="s">
        <v>37</v>
      </c>
      <c r="R13" s="67">
        <f>(30000-26500)/26500/20</f>
        <v>6.6037735849056606E-3</v>
      </c>
      <c r="S13" s="26"/>
      <c r="T13" s="25"/>
      <c r="U13" s="26"/>
      <c r="Z13" s="11"/>
    </row>
    <row r="14" spans="1:26" x14ac:dyDescent="0.25">
      <c r="A14" s="41">
        <v>47484</v>
      </c>
      <c r="B14" s="38">
        <v>1700</v>
      </c>
      <c r="C14" s="38">
        <v>2</v>
      </c>
      <c r="D14" s="42">
        <f t="shared" si="0"/>
        <v>0</v>
      </c>
      <c r="E14" s="42">
        <f t="shared" si="0"/>
        <v>1004</v>
      </c>
      <c r="F14" s="42">
        <f t="shared" si="0"/>
        <v>83</v>
      </c>
      <c r="G14" s="42">
        <f t="shared" si="1"/>
        <v>330</v>
      </c>
      <c r="H14" s="42">
        <f t="shared" si="1"/>
        <v>0</v>
      </c>
      <c r="I14" s="42">
        <f t="shared" si="1"/>
        <v>789</v>
      </c>
      <c r="J14" s="42">
        <f t="shared" si="2"/>
        <v>266</v>
      </c>
      <c r="K14" s="42">
        <f t="shared" si="2"/>
        <v>994</v>
      </c>
      <c r="L14" s="42">
        <f t="shared" si="2"/>
        <v>0</v>
      </c>
      <c r="M14" s="42">
        <f t="shared" si="3"/>
        <v>0</v>
      </c>
      <c r="N14" s="42">
        <f t="shared" si="3"/>
        <v>0</v>
      </c>
      <c r="O14" s="42">
        <f t="shared" si="3"/>
        <v>0</v>
      </c>
      <c r="P14" s="13"/>
      <c r="Q14" s="1" t="s">
        <v>36</v>
      </c>
      <c r="R14" s="67">
        <f>(30000-26500)/26500/20</f>
        <v>6.6037735849056606E-3</v>
      </c>
      <c r="S14" s="26"/>
      <c r="T14" s="25"/>
      <c r="U14" s="26"/>
      <c r="Z14" s="11"/>
    </row>
    <row r="15" spans="1:26" x14ac:dyDescent="0.25">
      <c r="A15" s="41">
        <v>47484</v>
      </c>
      <c r="B15" s="38">
        <v>1700</v>
      </c>
      <c r="C15" s="38">
        <v>3</v>
      </c>
      <c r="D15" s="42">
        <f t="shared" si="0"/>
        <v>456</v>
      </c>
      <c r="E15" s="42">
        <f t="shared" si="0"/>
        <v>878</v>
      </c>
      <c r="F15" s="42">
        <f t="shared" si="0"/>
        <v>0</v>
      </c>
      <c r="G15" s="42">
        <f t="shared" si="1"/>
        <v>0</v>
      </c>
      <c r="H15" s="42">
        <f t="shared" si="1"/>
        <v>0</v>
      </c>
      <c r="I15" s="42">
        <f t="shared" si="1"/>
        <v>0</v>
      </c>
      <c r="J15" s="42">
        <f t="shared" si="2"/>
        <v>0</v>
      </c>
      <c r="K15" s="42">
        <f t="shared" si="2"/>
        <v>1183</v>
      </c>
      <c r="L15" s="42">
        <f t="shared" si="2"/>
        <v>375</v>
      </c>
      <c r="M15" s="42">
        <f t="shared" si="3"/>
        <v>77</v>
      </c>
      <c r="N15" s="42">
        <f t="shared" si="3"/>
        <v>1</v>
      </c>
      <c r="O15" s="42">
        <f t="shared" si="3"/>
        <v>157</v>
      </c>
      <c r="P15" s="13"/>
      <c r="Q15" s="1"/>
      <c r="R15" s="58"/>
      <c r="S15" s="26"/>
      <c r="T15" s="25"/>
      <c r="U15" s="26"/>
      <c r="Z15" s="11"/>
    </row>
    <row r="16" spans="1:26" x14ac:dyDescent="0.25">
      <c r="A16" s="39">
        <v>54789</v>
      </c>
      <c r="B16" s="37">
        <v>700</v>
      </c>
      <c r="C16" s="37">
        <v>1</v>
      </c>
      <c r="D16" s="40">
        <f t="shared" ref="D16:F21" si="4">ROUND(D4*(1+$R$14*28),0)</f>
        <v>0</v>
      </c>
      <c r="E16" s="40">
        <f t="shared" si="4"/>
        <v>1754</v>
      </c>
      <c r="F16" s="40">
        <f t="shared" si="4"/>
        <v>5</v>
      </c>
      <c r="G16" s="40">
        <f t="shared" ref="G16:I21" si="5">ROUND(G4*(1+$R$12*28),0)</f>
        <v>12</v>
      </c>
      <c r="H16" s="40">
        <f t="shared" si="5"/>
        <v>1</v>
      </c>
      <c r="I16" s="40">
        <f t="shared" si="5"/>
        <v>7</v>
      </c>
      <c r="J16" s="40">
        <f t="shared" ref="J16:L21" si="6">ROUND(J4*(1+$R$13*28),0)</f>
        <v>7</v>
      </c>
      <c r="K16" s="40">
        <f t="shared" si="6"/>
        <v>703</v>
      </c>
      <c r="L16" s="40">
        <f t="shared" si="6"/>
        <v>11</v>
      </c>
      <c r="M16" s="40">
        <f>ROUND(M4*(1+$R$11*28),0)</f>
        <v>4</v>
      </c>
      <c r="N16" s="40">
        <f>ROUND(N4*(1+$R$11*28),0)</f>
        <v>0</v>
      </c>
      <c r="O16" s="40">
        <f>ROUND(O4*(1+$R$11*28),0)</f>
        <v>49</v>
      </c>
      <c r="Q16" s="1"/>
      <c r="R16" s="58"/>
      <c r="S16" s="12"/>
      <c r="T16" s="12"/>
      <c r="U16" s="12"/>
      <c r="Z16" s="11"/>
    </row>
    <row r="17" spans="1:26" x14ac:dyDescent="0.25">
      <c r="A17" s="39">
        <v>54789</v>
      </c>
      <c r="B17" s="37">
        <v>700</v>
      </c>
      <c r="C17" s="37">
        <v>2</v>
      </c>
      <c r="D17" s="40">
        <f t="shared" si="4"/>
        <v>0</v>
      </c>
      <c r="E17" s="40">
        <f t="shared" si="4"/>
        <v>1692</v>
      </c>
      <c r="F17" s="40">
        <f>ROUND(F5*(1+$R$14*28),0)+1</f>
        <v>123</v>
      </c>
      <c r="G17" s="40">
        <f t="shared" si="5"/>
        <v>278</v>
      </c>
      <c r="H17" s="40">
        <f t="shared" si="5"/>
        <v>0</v>
      </c>
      <c r="I17" s="40">
        <f t="shared" si="5"/>
        <v>276</v>
      </c>
      <c r="J17" s="40">
        <f t="shared" si="6"/>
        <v>147</v>
      </c>
      <c r="K17" s="40">
        <f>ROUND(K5*(1+$R$13*28),0)+1</f>
        <v>445</v>
      </c>
      <c r="L17" s="40">
        <f t="shared" si="6"/>
        <v>0</v>
      </c>
      <c r="M17" s="40">
        <f t="shared" ref="M17:O21" si="7">ROUND(M5*(1+$R$11*28),0)</f>
        <v>0</v>
      </c>
      <c r="N17" s="40">
        <f t="shared" si="7"/>
        <v>0</v>
      </c>
      <c r="O17" s="40">
        <f t="shared" si="7"/>
        <v>1</v>
      </c>
      <c r="R17" s="58"/>
      <c r="S17" s="12"/>
      <c r="T17" s="12"/>
      <c r="U17" s="12"/>
      <c r="Z17" s="11"/>
    </row>
    <row r="18" spans="1:26" x14ac:dyDescent="0.25">
      <c r="A18" s="39">
        <v>54789</v>
      </c>
      <c r="B18" s="37">
        <v>700</v>
      </c>
      <c r="C18" s="37">
        <v>3</v>
      </c>
      <c r="D18" s="40">
        <f t="shared" si="4"/>
        <v>784</v>
      </c>
      <c r="E18" s="40">
        <f t="shared" si="4"/>
        <v>1186</v>
      </c>
      <c r="F18" s="40">
        <f t="shared" si="4"/>
        <v>0</v>
      </c>
      <c r="G18" s="40">
        <f t="shared" si="5"/>
        <v>0</v>
      </c>
      <c r="H18" s="40">
        <f t="shared" si="5"/>
        <v>0</v>
      </c>
      <c r="I18" s="40">
        <f t="shared" si="5"/>
        <v>0</v>
      </c>
      <c r="J18" s="40">
        <f t="shared" si="6"/>
        <v>0</v>
      </c>
      <c r="K18" s="40">
        <f t="shared" si="6"/>
        <v>542</v>
      </c>
      <c r="L18" s="40">
        <f t="shared" si="6"/>
        <v>361</v>
      </c>
      <c r="M18" s="40">
        <f t="shared" si="7"/>
        <v>50</v>
      </c>
      <c r="N18" s="40">
        <f t="shared" si="7"/>
        <v>0</v>
      </c>
      <c r="O18" s="40">
        <f t="shared" si="7"/>
        <v>277</v>
      </c>
      <c r="R18" s="59"/>
      <c r="S18" s="12"/>
      <c r="T18" s="12"/>
      <c r="U18" s="12"/>
      <c r="Z18" s="11"/>
    </row>
    <row r="19" spans="1:26" x14ac:dyDescent="0.25">
      <c r="A19" s="41">
        <v>54789</v>
      </c>
      <c r="B19" s="38">
        <v>1700</v>
      </c>
      <c r="C19" s="38">
        <v>1</v>
      </c>
      <c r="D19" s="42">
        <f t="shared" si="4"/>
        <v>8</v>
      </c>
      <c r="E19" s="42">
        <f t="shared" si="4"/>
        <v>1170</v>
      </c>
      <c r="F19" s="42">
        <f t="shared" si="4"/>
        <v>25</v>
      </c>
      <c r="G19" s="42">
        <f t="shared" si="5"/>
        <v>9</v>
      </c>
      <c r="H19" s="42">
        <f t="shared" si="5"/>
        <v>0</v>
      </c>
      <c r="I19" s="42">
        <f t="shared" si="5"/>
        <v>11</v>
      </c>
      <c r="J19" s="42">
        <f t="shared" si="6"/>
        <v>49</v>
      </c>
      <c r="K19" s="42">
        <f t="shared" si="6"/>
        <v>1908</v>
      </c>
      <c r="L19" s="42">
        <f t="shared" si="6"/>
        <v>50</v>
      </c>
      <c r="M19" s="42">
        <f t="shared" si="7"/>
        <v>5</v>
      </c>
      <c r="N19" s="42">
        <f t="shared" si="7"/>
        <v>0</v>
      </c>
      <c r="O19" s="42">
        <f t="shared" si="7"/>
        <v>45</v>
      </c>
      <c r="S19" s="26"/>
      <c r="T19" s="25"/>
      <c r="U19" s="26"/>
      <c r="Z19" s="11"/>
    </row>
    <row r="20" spans="1:26" x14ac:dyDescent="0.25">
      <c r="A20" s="41">
        <v>54789</v>
      </c>
      <c r="B20" s="38">
        <v>1700</v>
      </c>
      <c r="C20" s="38">
        <v>2</v>
      </c>
      <c r="D20" s="42">
        <f t="shared" si="4"/>
        <v>0</v>
      </c>
      <c r="E20" s="42">
        <f t="shared" si="4"/>
        <v>1130</v>
      </c>
      <c r="F20" s="42">
        <f t="shared" si="4"/>
        <v>94</v>
      </c>
      <c r="G20" s="42">
        <f t="shared" si="5"/>
        <v>371</v>
      </c>
      <c r="H20" s="42">
        <f t="shared" si="5"/>
        <v>0</v>
      </c>
      <c r="I20" s="42">
        <f>ROUND(I8*(1+$R$12*28),0)+1</f>
        <v>888</v>
      </c>
      <c r="J20" s="42">
        <f t="shared" si="6"/>
        <v>300</v>
      </c>
      <c r="K20" s="42">
        <f t="shared" si="6"/>
        <v>1119</v>
      </c>
      <c r="L20" s="42">
        <f t="shared" si="6"/>
        <v>0</v>
      </c>
      <c r="M20" s="42">
        <f t="shared" si="7"/>
        <v>0</v>
      </c>
      <c r="N20" s="42">
        <f t="shared" si="7"/>
        <v>0</v>
      </c>
      <c r="O20" s="42">
        <f t="shared" si="7"/>
        <v>0</v>
      </c>
      <c r="W20" s="4"/>
      <c r="X20" s="4"/>
      <c r="Y20" s="4"/>
      <c r="Z20" s="4"/>
    </row>
    <row r="21" spans="1:26" x14ac:dyDescent="0.25">
      <c r="A21" s="41">
        <v>54789</v>
      </c>
      <c r="B21" s="38">
        <v>1700</v>
      </c>
      <c r="C21" s="38">
        <v>3</v>
      </c>
      <c r="D21" s="42">
        <f t="shared" si="4"/>
        <v>513</v>
      </c>
      <c r="E21" s="42">
        <f t="shared" si="4"/>
        <v>988</v>
      </c>
      <c r="F21" s="42">
        <f t="shared" si="4"/>
        <v>0</v>
      </c>
      <c r="G21" s="42">
        <f t="shared" si="5"/>
        <v>0</v>
      </c>
      <c r="H21" s="42">
        <f t="shared" si="5"/>
        <v>0</v>
      </c>
      <c r="I21" s="42">
        <f t="shared" si="5"/>
        <v>0</v>
      </c>
      <c r="J21" s="42">
        <f t="shared" si="6"/>
        <v>0</v>
      </c>
      <c r="K21" s="42">
        <f>ROUND(K9*(1+$R$13*28),0)+1</f>
        <v>1333</v>
      </c>
      <c r="L21" s="42">
        <f t="shared" si="6"/>
        <v>422</v>
      </c>
      <c r="M21" s="42">
        <f t="shared" si="7"/>
        <v>86</v>
      </c>
      <c r="N21" s="42">
        <f t="shared" si="7"/>
        <v>1</v>
      </c>
      <c r="O21" s="42">
        <f t="shared" si="7"/>
        <v>177</v>
      </c>
    </row>
    <row r="22" spans="1:26" x14ac:dyDescent="0.25"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7"/>
    </row>
    <row r="23" spans="1:26" x14ac:dyDescent="0.25"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26" x14ac:dyDescent="0.25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6" spans="1:26" x14ac:dyDescent="0.25"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26" x14ac:dyDescent="0.25"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Counts</vt:lpstr>
      <vt:lpstr>Volumes AM</vt:lpstr>
      <vt:lpstr>Volumes PM</vt:lpstr>
      <vt:lpstr>Volumes</vt:lpstr>
      <vt:lpstr>Volumes Balanced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 Lanham</dc:creator>
  <cp:lastModifiedBy>David Addison</cp:lastModifiedBy>
  <cp:lastPrinted>2010-03-18T14:24:57Z</cp:lastPrinted>
  <dcterms:created xsi:type="dcterms:W3CDTF">2007-09-25T17:49:21Z</dcterms:created>
  <dcterms:modified xsi:type="dcterms:W3CDTF">2022-07-14T13:46:39Z</dcterms:modified>
</cp:coreProperties>
</file>