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08FS200\Shared\Non-PID Projects\HAM\HAM-75 &amp; 275 Interchange TRAC Application\"/>
    </mc:Choice>
  </mc:AlternateContent>
  <xr:revisionPtr revIDLastSave="0" documentId="13_ncr:1_{BFAE7FA8-A133-4370-A0B3-EB78558C4A80}" xr6:coauthVersionLast="47" xr6:coauthVersionMax="47" xr10:uidLastSave="{00000000-0000-0000-0000-000000000000}"/>
  <bookViews>
    <workbookView xWindow="-120" yWindow="-120" windowWidth="29040" windowHeight="15840" xr2:uid="{988F00D5-DAEE-4753-A5AF-DF167236C1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G40" i="1"/>
  <c r="G41" i="1"/>
  <c r="F50" i="1"/>
  <c r="F33" i="1"/>
  <c r="F32" i="1"/>
  <c r="F31" i="1"/>
  <c r="F30" i="1"/>
  <c r="F29" i="1"/>
  <c r="F34" i="1"/>
  <c r="F28" i="1"/>
  <c r="F27" i="1"/>
  <c r="F26" i="1"/>
  <c r="F25" i="1"/>
  <c r="F24" i="1"/>
  <c r="F23" i="1"/>
  <c r="F22" i="1"/>
  <c r="F21" i="1"/>
  <c r="F20" i="1"/>
  <c r="F5" i="1"/>
  <c r="F6" i="1"/>
  <c r="F7" i="1"/>
  <c r="F8" i="1"/>
  <c r="F9" i="1"/>
  <c r="F10" i="1"/>
  <c r="F11" i="1"/>
  <c r="F12" i="1"/>
  <c r="F13" i="1"/>
  <c r="F4" i="1"/>
  <c r="F35" i="1" l="1"/>
  <c r="F36" i="1" s="1"/>
  <c r="F37" i="1" s="1"/>
  <c r="F41" i="1" s="1"/>
  <c r="F14" i="1"/>
  <c r="F15" i="1" s="1"/>
  <c r="F16" i="1" l="1"/>
  <c r="F40" i="1" s="1"/>
  <c r="F42" i="1" s="1"/>
  <c r="F48" i="1" l="1"/>
  <c r="F44" i="1"/>
  <c r="F47" i="1"/>
  <c r="F45" i="1"/>
  <c r="F49" i="1" s="1"/>
</calcChain>
</file>

<file path=xl/sharedStrings.xml><?xml version="1.0" encoding="utf-8"?>
<sst xmlns="http://schemas.openxmlformats.org/spreadsheetml/2006/main" count="130" uniqueCount="69">
  <si>
    <t>I-75 SB to I-275 EB Flyover Ramp (Alternative 6)</t>
  </si>
  <si>
    <t>Category</t>
  </si>
  <si>
    <t>Pay Item</t>
  </si>
  <si>
    <t>Unit</t>
  </si>
  <si>
    <t>Unit Cost</t>
  </si>
  <si>
    <t>Qty</t>
  </si>
  <si>
    <t>Cost</t>
  </si>
  <si>
    <t>Roadway</t>
  </si>
  <si>
    <t>Removal - Pavement</t>
  </si>
  <si>
    <t>Sq Yd</t>
  </si>
  <si>
    <t>Embankment</t>
  </si>
  <si>
    <t>Cubic Yd</t>
  </si>
  <si>
    <t>Erosion Control</t>
  </si>
  <si>
    <t>Lump</t>
  </si>
  <si>
    <t>Drainage</t>
  </si>
  <si>
    <t>Drainage on Structure</t>
  </si>
  <si>
    <t>Foot</t>
  </si>
  <si>
    <t>Pavement</t>
  </si>
  <si>
    <t>Full Depth Pavement</t>
  </si>
  <si>
    <t>Lighting</t>
  </si>
  <si>
    <t>Partial Interchange</t>
  </si>
  <si>
    <t>Each</t>
  </si>
  <si>
    <t>Traffic Control</t>
  </si>
  <si>
    <t>Signs</t>
  </si>
  <si>
    <t>Edge Line</t>
  </si>
  <si>
    <t>Miles</t>
  </si>
  <si>
    <t>Retaining Walls</t>
  </si>
  <si>
    <t>MSE Wall</t>
  </si>
  <si>
    <t>Sq Ft</t>
  </si>
  <si>
    <t>Structures</t>
  </si>
  <si>
    <t>Multi Span Bridge</t>
  </si>
  <si>
    <t>Maintenance of Traffic</t>
  </si>
  <si>
    <t>MOT</t>
  </si>
  <si>
    <t>Incidentals</t>
  </si>
  <si>
    <t>Performance Bond</t>
  </si>
  <si>
    <t>Mobilization</t>
  </si>
  <si>
    <t>Const Layout Stakes</t>
  </si>
  <si>
    <t>Total:</t>
  </si>
  <si>
    <t>Sub-Total:</t>
  </si>
  <si>
    <t xml:space="preserve">    Contingency (35%)</t>
  </si>
  <si>
    <t>I-275 EB/WB Add Lanes to I-75 NB</t>
  </si>
  <si>
    <t>Concrete Barrier removed</t>
  </si>
  <si>
    <t>Catch Basin removed</t>
  </si>
  <si>
    <t>Subgrade Compaction</t>
  </si>
  <si>
    <t>Asphalt Concrete Base</t>
  </si>
  <si>
    <t>Aggregate Base</t>
  </si>
  <si>
    <t>Tack Coat</t>
  </si>
  <si>
    <t>Gal</t>
  </si>
  <si>
    <t>Prime Coat</t>
  </si>
  <si>
    <t>Asphalt Concrete Surface Course</t>
  </si>
  <si>
    <t>Asphalt Concrete Intermediate Course</t>
  </si>
  <si>
    <t>4" Shallow Pipe Underdrains</t>
  </si>
  <si>
    <t>Ft</t>
  </si>
  <si>
    <t>Catch Basin, No. 4</t>
  </si>
  <si>
    <t>Edge Line, 6"</t>
  </si>
  <si>
    <t>Mile</t>
  </si>
  <si>
    <t>Lane Line, 6"</t>
  </si>
  <si>
    <t>Dotted Line, 6"</t>
  </si>
  <si>
    <t>Flyover Ramp</t>
  </si>
  <si>
    <t>Add Lanes</t>
  </si>
  <si>
    <t>Sub-Total</t>
  </si>
  <si>
    <t>Round Up Total:</t>
  </si>
  <si>
    <t>Inflation</t>
  </si>
  <si>
    <t>Design Funding</t>
  </si>
  <si>
    <t>Preliminary Engineering</t>
  </si>
  <si>
    <t>Detailed Design</t>
  </si>
  <si>
    <t>1/3rd</t>
  </si>
  <si>
    <t>2/3rds</t>
  </si>
  <si>
    <t>PE/DD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</si>
</sst>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4"/>
      <color theme="0"/>
      <name val="Trebuchet MS"/>
      <family val="2"/>
    </font>
    <font>
      <b/>
      <sz val="16"/>
      <color theme="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00976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97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57AA1-AF28-4F63-8EA0-A91BC39EDD81}">
  <dimension ref="A2:K55"/>
  <sheetViews>
    <sheetView tabSelected="1" topLeftCell="A27" workbookViewId="0">
      <selection activeCell="H42" sqref="H42"/>
    </sheetView>
  </sheetViews>
  <sheetFormatPr defaultRowHeight="16.5" x14ac:dyDescent="0.3"/>
  <cols>
    <col min="1" max="1" width="23.42578125" style="1" bestFit="1" customWidth="1"/>
    <col min="2" max="2" width="38.42578125" style="1" bestFit="1" customWidth="1"/>
    <col min="3" max="3" width="12.7109375" style="1" customWidth="1"/>
    <col min="4" max="4" width="14.85546875" style="1" bestFit="1" customWidth="1"/>
    <col min="5" max="5" width="12.7109375" style="1" customWidth="1"/>
    <col min="6" max="6" width="19.7109375" style="1" bestFit="1" customWidth="1"/>
    <col min="7" max="7" width="19.140625" style="1" bestFit="1" customWidth="1"/>
    <col min="8" max="8" width="18.140625" style="1" bestFit="1" customWidth="1"/>
    <col min="9" max="10" width="9.140625" style="1"/>
    <col min="11" max="11" width="11.5703125" style="1" bestFit="1" customWidth="1"/>
    <col min="12" max="16384" width="9.140625" style="1"/>
  </cols>
  <sheetData>
    <row r="2" spans="1:11" ht="21" x14ac:dyDescent="0.35">
      <c r="A2" s="14" t="s">
        <v>0</v>
      </c>
      <c r="B2" s="14"/>
      <c r="C2" s="14"/>
      <c r="D2" s="14"/>
      <c r="E2" s="14"/>
      <c r="F2" s="14"/>
    </row>
    <row r="3" spans="1:1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11" x14ac:dyDescent="0.3">
      <c r="A4" s="3" t="s">
        <v>7</v>
      </c>
      <c r="B4" s="3" t="s">
        <v>8</v>
      </c>
      <c r="C4" s="3" t="s">
        <v>9</v>
      </c>
      <c r="D4" s="4">
        <v>20</v>
      </c>
      <c r="E4" s="3">
        <v>5023</v>
      </c>
      <c r="F4" s="4">
        <f>D4*E4</f>
        <v>100460</v>
      </c>
      <c r="K4" s="2"/>
    </row>
    <row r="5" spans="1:11" x14ac:dyDescent="0.3">
      <c r="A5" s="3" t="s">
        <v>7</v>
      </c>
      <c r="B5" s="3" t="s">
        <v>10</v>
      </c>
      <c r="C5" s="3" t="s">
        <v>11</v>
      </c>
      <c r="D5" s="4">
        <v>10</v>
      </c>
      <c r="E5" s="3">
        <v>29545</v>
      </c>
      <c r="F5" s="4">
        <f t="shared" ref="F5:F13" si="0">D5*E5</f>
        <v>295450</v>
      </c>
      <c r="K5" s="2"/>
    </row>
    <row r="6" spans="1:11" x14ac:dyDescent="0.3">
      <c r="A6" s="3" t="s">
        <v>12</v>
      </c>
      <c r="B6" s="3" t="s">
        <v>12</v>
      </c>
      <c r="C6" s="3" t="s">
        <v>13</v>
      </c>
      <c r="D6" s="4">
        <v>50000</v>
      </c>
      <c r="E6" s="3">
        <v>1</v>
      </c>
      <c r="F6" s="4">
        <f t="shared" si="0"/>
        <v>50000</v>
      </c>
      <c r="K6" s="2"/>
    </row>
    <row r="7" spans="1:11" x14ac:dyDescent="0.3">
      <c r="A7" s="3" t="s">
        <v>14</v>
      </c>
      <c r="B7" s="3" t="s">
        <v>15</v>
      </c>
      <c r="C7" s="3" t="s">
        <v>16</v>
      </c>
      <c r="D7" s="4">
        <v>190</v>
      </c>
      <c r="E7" s="3">
        <v>2775</v>
      </c>
      <c r="F7" s="4">
        <f t="shared" si="0"/>
        <v>527250</v>
      </c>
      <c r="K7" s="2"/>
    </row>
    <row r="8" spans="1:11" x14ac:dyDescent="0.3">
      <c r="A8" s="3" t="s">
        <v>17</v>
      </c>
      <c r="B8" s="3" t="s">
        <v>18</v>
      </c>
      <c r="C8" s="3" t="s">
        <v>9</v>
      </c>
      <c r="D8" s="4">
        <v>220</v>
      </c>
      <c r="E8" s="3">
        <v>7757</v>
      </c>
      <c r="F8" s="4">
        <f t="shared" si="0"/>
        <v>1706540</v>
      </c>
      <c r="K8" s="2"/>
    </row>
    <row r="9" spans="1:11" x14ac:dyDescent="0.3">
      <c r="A9" s="3" t="s">
        <v>19</v>
      </c>
      <c r="B9" s="3" t="s">
        <v>20</v>
      </c>
      <c r="C9" s="3" t="s">
        <v>21</v>
      </c>
      <c r="D9" s="4">
        <v>300000</v>
      </c>
      <c r="E9" s="3">
        <v>1</v>
      </c>
      <c r="F9" s="4">
        <f t="shared" si="0"/>
        <v>300000</v>
      </c>
      <c r="K9" s="2"/>
    </row>
    <row r="10" spans="1:11" x14ac:dyDescent="0.3">
      <c r="A10" s="3" t="s">
        <v>22</v>
      </c>
      <c r="B10" s="3" t="s">
        <v>23</v>
      </c>
      <c r="C10" s="3" t="s">
        <v>13</v>
      </c>
      <c r="D10" s="4">
        <v>40000</v>
      </c>
      <c r="E10" s="3">
        <v>1</v>
      </c>
      <c r="F10" s="4">
        <f t="shared" si="0"/>
        <v>40000</v>
      </c>
      <c r="K10" s="2"/>
    </row>
    <row r="11" spans="1:11" x14ac:dyDescent="0.3">
      <c r="A11" s="3" t="s">
        <v>22</v>
      </c>
      <c r="B11" s="3" t="s">
        <v>24</v>
      </c>
      <c r="C11" s="3" t="s">
        <v>25</v>
      </c>
      <c r="D11" s="4">
        <v>5000</v>
      </c>
      <c r="E11" s="3">
        <v>2.0299999999999998</v>
      </c>
      <c r="F11" s="4">
        <f t="shared" si="0"/>
        <v>10149.999999999998</v>
      </c>
      <c r="K11" s="2"/>
    </row>
    <row r="12" spans="1:11" x14ac:dyDescent="0.3">
      <c r="A12" s="3" t="s">
        <v>26</v>
      </c>
      <c r="B12" s="3" t="s">
        <v>27</v>
      </c>
      <c r="C12" s="3" t="s">
        <v>28</v>
      </c>
      <c r="D12" s="4">
        <v>140</v>
      </c>
      <c r="E12" s="3">
        <v>3175</v>
      </c>
      <c r="F12" s="4">
        <f t="shared" si="0"/>
        <v>444500</v>
      </c>
      <c r="K12" s="2"/>
    </row>
    <row r="13" spans="1:11" x14ac:dyDescent="0.3">
      <c r="A13" s="3" t="s">
        <v>29</v>
      </c>
      <c r="B13" s="3" t="s">
        <v>30</v>
      </c>
      <c r="C13" s="3" t="s">
        <v>28</v>
      </c>
      <c r="D13" s="4">
        <v>300</v>
      </c>
      <c r="E13" s="3">
        <v>97125</v>
      </c>
      <c r="F13" s="4">
        <f t="shared" si="0"/>
        <v>29137500</v>
      </c>
      <c r="K13" s="2"/>
    </row>
    <row r="14" spans="1:11" x14ac:dyDescent="0.3">
      <c r="A14" s="11" t="s">
        <v>38</v>
      </c>
      <c r="B14" s="11"/>
      <c r="C14" s="11"/>
      <c r="D14" s="11"/>
      <c r="E14" s="11"/>
      <c r="F14" s="4">
        <f>SUM(F4:F13)</f>
        <v>32611850</v>
      </c>
    </row>
    <row r="15" spans="1:11" x14ac:dyDescent="0.3">
      <c r="A15" s="12" t="s">
        <v>39</v>
      </c>
      <c r="B15" s="12"/>
      <c r="C15" s="12"/>
      <c r="D15" s="12"/>
      <c r="E15" s="12"/>
      <c r="F15" s="4">
        <f>0.35*F14</f>
        <v>11414147.5</v>
      </c>
    </row>
    <row r="16" spans="1:11" ht="18.75" x14ac:dyDescent="0.3">
      <c r="A16" s="13" t="s">
        <v>38</v>
      </c>
      <c r="B16" s="13"/>
      <c r="C16" s="13"/>
      <c r="D16" s="13"/>
      <c r="E16" s="13"/>
      <c r="F16" s="8">
        <f>F14+F15</f>
        <v>44025997.5</v>
      </c>
    </row>
    <row r="18" spans="1:6" ht="21" x14ac:dyDescent="0.35">
      <c r="A18" s="14" t="s">
        <v>40</v>
      </c>
      <c r="B18" s="14"/>
      <c r="C18" s="14"/>
      <c r="D18" s="14"/>
      <c r="E18" s="14"/>
      <c r="F18" s="14"/>
    </row>
    <row r="19" spans="1:6" x14ac:dyDescent="0.3">
      <c r="A19" s="3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</row>
    <row r="20" spans="1:6" x14ac:dyDescent="0.3">
      <c r="A20" s="3" t="s">
        <v>7</v>
      </c>
      <c r="B20" s="3" t="s">
        <v>8</v>
      </c>
      <c r="C20" s="3" t="s">
        <v>9</v>
      </c>
      <c r="D20" s="4">
        <v>20</v>
      </c>
      <c r="E20" s="3">
        <v>4105</v>
      </c>
      <c r="F20" s="4">
        <f>D20*E20</f>
        <v>82100</v>
      </c>
    </row>
    <row r="21" spans="1:6" x14ac:dyDescent="0.3">
      <c r="A21" s="3" t="s">
        <v>7</v>
      </c>
      <c r="B21" s="3" t="s">
        <v>41</v>
      </c>
      <c r="C21" s="3" t="s">
        <v>16</v>
      </c>
      <c r="D21" s="4">
        <v>15</v>
      </c>
      <c r="E21" s="3">
        <v>875</v>
      </c>
      <c r="F21" s="4">
        <f t="shared" ref="F21:F34" si="1">D21*E21</f>
        <v>13125</v>
      </c>
    </row>
    <row r="22" spans="1:6" x14ac:dyDescent="0.3">
      <c r="A22" s="3" t="s">
        <v>14</v>
      </c>
      <c r="B22" s="3" t="s">
        <v>42</v>
      </c>
      <c r="C22" s="3" t="s">
        <v>21</v>
      </c>
      <c r="D22" s="4">
        <v>350</v>
      </c>
      <c r="E22" s="3">
        <v>10</v>
      </c>
      <c r="F22" s="4">
        <f t="shared" si="1"/>
        <v>3500</v>
      </c>
    </row>
    <row r="23" spans="1:6" x14ac:dyDescent="0.3">
      <c r="A23" s="3" t="s">
        <v>7</v>
      </c>
      <c r="B23" s="3" t="s">
        <v>43</v>
      </c>
      <c r="C23" s="3" t="s">
        <v>9</v>
      </c>
      <c r="D23" s="4">
        <v>2</v>
      </c>
      <c r="E23" s="3">
        <v>17035</v>
      </c>
      <c r="F23" s="4">
        <f t="shared" si="1"/>
        <v>34070</v>
      </c>
    </row>
    <row r="24" spans="1:6" x14ac:dyDescent="0.3">
      <c r="A24" s="3" t="s">
        <v>7</v>
      </c>
      <c r="B24" s="3" t="s">
        <v>44</v>
      </c>
      <c r="C24" s="3" t="s">
        <v>11</v>
      </c>
      <c r="D24" s="4">
        <v>120</v>
      </c>
      <c r="E24" s="3">
        <v>5920</v>
      </c>
      <c r="F24" s="4">
        <f t="shared" si="1"/>
        <v>710400</v>
      </c>
    </row>
    <row r="25" spans="1:6" x14ac:dyDescent="0.3">
      <c r="A25" s="3" t="s">
        <v>7</v>
      </c>
      <c r="B25" s="3" t="s">
        <v>45</v>
      </c>
      <c r="C25" s="3" t="s">
        <v>11</v>
      </c>
      <c r="D25" s="4">
        <v>60</v>
      </c>
      <c r="E25" s="3">
        <v>2840</v>
      </c>
      <c r="F25" s="4">
        <f t="shared" si="1"/>
        <v>170400</v>
      </c>
    </row>
    <row r="26" spans="1:6" x14ac:dyDescent="0.3">
      <c r="A26" s="3" t="s">
        <v>7</v>
      </c>
      <c r="B26" s="3" t="s">
        <v>46</v>
      </c>
      <c r="C26" s="3" t="s">
        <v>47</v>
      </c>
      <c r="D26" s="4">
        <v>3</v>
      </c>
      <c r="E26" s="3">
        <v>225</v>
      </c>
      <c r="F26" s="4">
        <f t="shared" si="1"/>
        <v>675</v>
      </c>
    </row>
    <row r="27" spans="1:6" x14ac:dyDescent="0.3">
      <c r="A27" s="3" t="s">
        <v>7</v>
      </c>
      <c r="B27" s="3" t="s">
        <v>48</v>
      </c>
      <c r="C27" s="3" t="s">
        <v>47</v>
      </c>
      <c r="D27" s="4">
        <v>4</v>
      </c>
      <c r="E27" s="3">
        <v>165</v>
      </c>
      <c r="F27" s="4">
        <f t="shared" si="1"/>
        <v>660</v>
      </c>
    </row>
    <row r="28" spans="1:6" x14ac:dyDescent="0.3">
      <c r="A28" s="3" t="s">
        <v>7</v>
      </c>
      <c r="B28" s="3" t="s">
        <v>49</v>
      </c>
      <c r="C28" s="3" t="s">
        <v>11</v>
      </c>
      <c r="D28" s="4">
        <v>210</v>
      </c>
      <c r="E28" s="3">
        <v>715</v>
      </c>
      <c r="F28" s="4">
        <f t="shared" si="1"/>
        <v>150150</v>
      </c>
    </row>
    <row r="29" spans="1:6" x14ac:dyDescent="0.3">
      <c r="A29" s="3" t="s">
        <v>7</v>
      </c>
      <c r="B29" s="3" t="s">
        <v>50</v>
      </c>
      <c r="C29" s="3" t="s">
        <v>11</v>
      </c>
      <c r="D29" s="4">
        <v>230</v>
      </c>
      <c r="E29" s="3">
        <v>1185</v>
      </c>
      <c r="F29" s="4">
        <f t="shared" si="1"/>
        <v>272550</v>
      </c>
    </row>
    <row r="30" spans="1:6" x14ac:dyDescent="0.3">
      <c r="A30" s="3" t="s">
        <v>14</v>
      </c>
      <c r="B30" s="3" t="s">
        <v>51</v>
      </c>
      <c r="C30" s="3" t="s">
        <v>52</v>
      </c>
      <c r="D30" s="4">
        <v>16</v>
      </c>
      <c r="E30" s="3">
        <v>20300</v>
      </c>
      <c r="F30" s="4">
        <f t="shared" si="1"/>
        <v>324800</v>
      </c>
    </row>
    <row r="31" spans="1:6" x14ac:dyDescent="0.3">
      <c r="A31" s="3" t="s">
        <v>14</v>
      </c>
      <c r="B31" s="3" t="s">
        <v>53</v>
      </c>
      <c r="C31" s="3" t="s">
        <v>21</v>
      </c>
      <c r="D31" s="4">
        <v>5700</v>
      </c>
      <c r="E31" s="3">
        <v>10</v>
      </c>
      <c r="F31" s="4">
        <f t="shared" si="1"/>
        <v>57000</v>
      </c>
    </row>
    <row r="32" spans="1:6" x14ac:dyDescent="0.3">
      <c r="A32" s="3" t="s">
        <v>22</v>
      </c>
      <c r="B32" s="3" t="s">
        <v>54</v>
      </c>
      <c r="C32" s="3" t="s">
        <v>55</v>
      </c>
      <c r="D32" s="4">
        <v>3500</v>
      </c>
      <c r="E32" s="3">
        <v>7.34</v>
      </c>
      <c r="F32" s="4">
        <f t="shared" si="1"/>
        <v>25690</v>
      </c>
    </row>
    <row r="33" spans="1:8" x14ac:dyDescent="0.3">
      <c r="A33" s="3" t="s">
        <v>22</v>
      </c>
      <c r="B33" s="3" t="s">
        <v>56</v>
      </c>
      <c r="C33" s="3" t="s">
        <v>55</v>
      </c>
      <c r="D33" s="4">
        <v>1500</v>
      </c>
      <c r="E33" s="3">
        <v>10.17</v>
      </c>
      <c r="F33" s="4">
        <f t="shared" si="1"/>
        <v>15255</v>
      </c>
    </row>
    <row r="34" spans="1:8" x14ac:dyDescent="0.3">
      <c r="A34" s="3" t="s">
        <v>22</v>
      </c>
      <c r="B34" s="3" t="s">
        <v>57</v>
      </c>
      <c r="C34" s="3" t="s">
        <v>52</v>
      </c>
      <c r="D34" s="4">
        <v>2</v>
      </c>
      <c r="E34" s="3">
        <v>1210</v>
      </c>
      <c r="F34" s="4">
        <f t="shared" si="1"/>
        <v>2420</v>
      </c>
    </row>
    <row r="35" spans="1:8" x14ac:dyDescent="0.3">
      <c r="A35" s="11" t="s">
        <v>38</v>
      </c>
      <c r="B35" s="11"/>
      <c r="C35" s="11"/>
      <c r="D35" s="11"/>
      <c r="E35" s="11"/>
      <c r="F35" s="4">
        <f>SUM(F20:F34)</f>
        <v>1862795</v>
      </c>
    </row>
    <row r="36" spans="1:8" x14ac:dyDescent="0.3">
      <c r="A36" s="12" t="s">
        <v>39</v>
      </c>
      <c r="B36" s="12"/>
      <c r="C36" s="12"/>
      <c r="D36" s="12"/>
      <c r="E36" s="12"/>
      <c r="F36" s="4">
        <f>0.35*F35</f>
        <v>651978.25</v>
      </c>
    </row>
    <row r="37" spans="1:8" ht="18.75" x14ac:dyDescent="0.3">
      <c r="A37" s="13" t="s">
        <v>38</v>
      </c>
      <c r="B37" s="13"/>
      <c r="C37" s="13"/>
      <c r="D37" s="13"/>
      <c r="E37" s="13"/>
      <c r="F37" s="8">
        <f>F35+F36</f>
        <v>2514773.25</v>
      </c>
    </row>
    <row r="40" spans="1:8" x14ac:dyDescent="0.3">
      <c r="A40" s="11" t="s">
        <v>58</v>
      </c>
      <c r="B40" s="11"/>
      <c r="C40" s="11"/>
      <c r="D40" s="11"/>
      <c r="E40" s="11"/>
      <c r="F40" s="6">
        <f>F16</f>
        <v>44025997.5</v>
      </c>
      <c r="G40" s="1">
        <f>F40/F42</f>
        <v>0.94596623112435241</v>
      </c>
      <c r="H40" s="16">
        <f>G40*F50</f>
        <v>57703940.098585494</v>
      </c>
    </row>
    <row r="41" spans="1:8" x14ac:dyDescent="0.3">
      <c r="A41" s="11" t="s">
        <v>59</v>
      </c>
      <c r="B41" s="11"/>
      <c r="C41" s="11"/>
      <c r="D41" s="11"/>
      <c r="E41" s="11"/>
      <c r="F41" s="6">
        <f>F37</f>
        <v>2514773.25</v>
      </c>
      <c r="G41" s="1">
        <f>F41/F42</f>
        <v>5.4033768875647599E-2</v>
      </c>
      <c r="H41" s="16">
        <f>G41*F50</f>
        <v>3296059.9014145033</v>
      </c>
    </row>
    <row r="42" spans="1:8" x14ac:dyDescent="0.3">
      <c r="A42" s="11" t="s">
        <v>60</v>
      </c>
      <c r="B42" s="11"/>
      <c r="C42" s="11"/>
      <c r="D42" s="11"/>
      <c r="E42" s="11"/>
      <c r="F42" s="6">
        <f>F40+F41</f>
        <v>46540770.75</v>
      </c>
    </row>
    <row r="43" spans="1:8" x14ac:dyDescent="0.3">
      <c r="A43" s="3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</row>
    <row r="44" spans="1:8" x14ac:dyDescent="0.3">
      <c r="A44" s="3" t="s">
        <v>31</v>
      </c>
      <c r="B44" s="3" t="s">
        <v>32</v>
      </c>
      <c r="C44" s="3" t="s">
        <v>13</v>
      </c>
      <c r="D44" s="5">
        <v>0.03</v>
      </c>
      <c r="E44" s="3">
        <v>1</v>
      </c>
      <c r="F44" s="6">
        <f>0.03*F42</f>
        <v>1396223.1225000001</v>
      </c>
    </row>
    <row r="45" spans="1:8" x14ac:dyDescent="0.3">
      <c r="A45" s="3" t="s">
        <v>33</v>
      </c>
      <c r="B45" s="3" t="s">
        <v>34</v>
      </c>
      <c r="C45" s="3" t="s">
        <v>13</v>
      </c>
      <c r="D45" s="7">
        <v>5.0000000000000001E-3</v>
      </c>
      <c r="E45" s="3">
        <v>1</v>
      </c>
      <c r="F45" s="6">
        <f>0.005*F42</f>
        <v>232703.85375000001</v>
      </c>
    </row>
    <row r="46" spans="1:8" x14ac:dyDescent="0.3">
      <c r="A46" s="3" t="s">
        <v>33</v>
      </c>
      <c r="B46" s="3" t="s">
        <v>35</v>
      </c>
      <c r="C46" s="3" t="s">
        <v>13</v>
      </c>
      <c r="D46" s="4">
        <v>750000</v>
      </c>
      <c r="E46" s="3">
        <v>1</v>
      </c>
      <c r="F46" s="6">
        <v>750000</v>
      </c>
    </row>
    <row r="47" spans="1:8" x14ac:dyDescent="0.3">
      <c r="A47" s="3" t="s">
        <v>33</v>
      </c>
      <c r="B47" s="3" t="s">
        <v>36</v>
      </c>
      <c r="C47" s="3" t="s">
        <v>13</v>
      </c>
      <c r="D47" s="7">
        <v>5.0000000000000001E-3</v>
      </c>
      <c r="E47" s="3">
        <v>1</v>
      </c>
      <c r="F47" s="6">
        <f>0.005*F42</f>
        <v>232703.85375000001</v>
      </c>
    </row>
    <row r="48" spans="1:8" x14ac:dyDescent="0.3">
      <c r="A48" s="3" t="s">
        <v>62</v>
      </c>
      <c r="B48" s="3" t="s">
        <v>62</v>
      </c>
      <c r="C48" s="3" t="s">
        <v>13</v>
      </c>
      <c r="D48" s="7">
        <v>0.25</v>
      </c>
      <c r="E48" s="3">
        <v>1</v>
      </c>
      <c r="F48" s="6">
        <f>F42*0.25</f>
        <v>11635192.6875</v>
      </c>
    </row>
    <row r="49" spans="1:6" x14ac:dyDescent="0.3">
      <c r="A49" s="11" t="s">
        <v>37</v>
      </c>
      <c r="B49" s="11"/>
      <c r="C49" s="11"/>
      <c r="D49" s="11"/>
      <c r="E49" s="11"/>
      <c r="F49" s="6">
        <f>SUM(F42:F48)</f>
        <v>60787594.267499998</v>
      </c>
    </row>
    <row r="50" spans="1:6" ht="18.75" x14ac:dyDescent="0.3">
      <c r="A50" s="13" t="s">
        <v>61</v>
      </c>
      <c r="B50" s="13"/>
      <c r="C50" s="13"/>
      <c r="D50" s="13"/>
      <c r="E50" s="13"/>
      <c r="F50" s="9">
        <f>ROUNDUP(F49,-6)</f>
        <v>61000000</v>
      </c>
    </row>
    <row r="52" spans="1:6" ht="18.75" x14ac:dyDescent="0.3">
      <c r="B52" s="15" t="s">
        <v>68</v>
      </c>
      <c r="C52" s="15"/>
      <c r="D52" s="15"/>
      <c r="E52" s="15"/>
      <c r="F52" s="15"/>
    </row>
    <row r="53" spans="1:6" x14ac:dyDescent="0.3">
      <c r="B53" s="3" t="s">
        <v>63</v>
      </c>
      <c r="C53" s="3" t="s">
        <v>13</v>
      </c>
      <c r="D53" s="4">
        <v>10000000</v>
      </c>
      <c r="E53" s="3">
        <v>1</v>
      </c>
      <c r="F53" s="10">
        <v>10000000</v>
      </c>
    </row>
    <row r="54" spans="1:6" x14ac:dyDescent="0.3">
      <c r="B54" s="3" t="s">
        <v>64</v>
      </c>
      <c r="C54" s="3" t="s">
        <v>13</v>
      </c>
      <c r="D54" s="3" t="s">
        <v>67</v>
      </c>
      <c r="E54" s="3">
        <v>1</v>
      </c>
      <c r="F54" s="10">
        <v>7000000</v>
      </c>
    </row>
    <row r="55" spans="1:6" x14ac:dyDescent="0.3">
      <c r="B55" s="3" t="s">
        <v>65</v>
      </c>
      <c r="C55" s="3" t="s">
        <v>13</v>
      </c>
      <c r="D55" s="3" t="s">
        <v>66</v>
      </c>
      <c r="E55" s="3">
        <v>1</v>
      </c>
      <c r="F55" s="10">
        <v>3000000</v>
      </c>
    </row>
  </sheetData>
  <mergeCells count="14">
    <mergeCell ref="A50:E50"/>
    <mergeCell ref="B52:F52"/>
    <mergeCell ref="A49:E49"/>
    <mergeCell ref="A40:E40"/>
    <mergeCell ref="A41:E41"/>
    <mergeCell ref="A42:E42"/>
    <mergeCell ref="A35:E35"/>
    <mergeCell ref="A36:E36"/>
    <mergeCell ref="A37:E37"/>
    <mergeCell ref="A2:F2"/>
    <mergeCell ref="A15:E15"/>
    <mergeCell ref="A14:E14"/>
    <mergeCell ref="A16:E16"/>
    <mergeCell ref="A18:F18"/>
  </mergeCells>
  <pageMargins left="0.7" right="0.7" top="0.75" bottom="0.75" header="0.3" footer="0.3"/>
  <pageSetup paperSize="25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Brianne Hetzel</dc:creator>
  <cp:lastModifiedBy>Hetzel, Brianne</cp:lastModifiedBy>
  <dcterms:created xsi:type="dcterms:W3CDTF">2023-05-23T15:06:48Z</dcterms:created>
  <dcterms:modified xsi:type="dcterms:W3CDTF">2024-04-10T16:13:42Z</dcterms:modified>
</cp:coreProperties>
</file>