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eters1\appdata\local\bentley\projectwise\workingdir\ohiodot-pw.bentley.com_ohiodot-pw-02\benjamin.peters@dot.ohio.gov\d0441603\"/>
    </mc:Choice>
  </mc:AlternateContent>
  <xr:revisionPtr revIDLastSave="0" documentId="13_ncr:1_{EA0835A0-9443-4B6E-A61A-541486FFB610}" xr6:coauthVersionLast="47" xr6:coauthVersionMax="47" xr10:uidLastSave="{00000000-0000-0000-0000-000000000000}"/>
  <bookViews>
    <workbookView xWindow="-28920" yWindow="-1290" windowWidth="29040" windowHeight="15720" xr2:uid="{A75A859B-5823-4BEC-805B-A5E996DA1F30}"/>
  </bookViews>
  <sheets>
    <sheet name="PaintCalcs_HAM-71-0505 " sheetId="4" r:id="rId1"/>
  </sheets>
  <externalReferences>
    <externalReference r:id="rId2"/>
  </externalReferences>
  <definedNames>
    <definedName name="HEADINGS">OFFSET([1]Lists!$B$2,0,0,MATCH("*",[1]Lists!$B$2:$B$1000000,-1),1)</definedName>
    <definedName name="ITEM">[1]!QryItem2[[#All],[ITEM]]</definedName>
    <definedName name="QryItemNamed">[1]!QryItem2[#All]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F45" i="4"/>
  <c r="F29" i="4"/>
  <c r="D52" i="4"/>
  <c r="E51" i="4"/>
  <c r="D51" i="4"/>
  <c r="D50" i="4"/>
  <c r="E49" i="4"/>
  <c r="D49" i="4"/>
  <c r="D48" i="4"/>
  <c r="E47" i="4"/>
  <c r="D47" i="4"/>
  <c r="D46" i="4"/>
  <c r="E45" i="4"/>
  <c r="D45" i="4"/>
  <c r="O61" i="4"/>
  <c r="O60" i="4"/>
  <c r="O62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F13" i="4" s="1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F5" i="4" s="1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5" i="4"/>
  <c r="E9" i="4"/>
  <c r="E7" i="4"/>
  <c r="E11" i="4"/>
  <c r="G60" i="4"/>
  <c r="B61" i="4"/>
  <c r="B62" i="4"/>
  <c r="B63" i="4"/>
  <c r="B64" i="4"/>
  <c r="B60" i="4"/>
  <c r="G87" i="4"/>
  <c r="E87" i="4" s="1"/>
  <c r="D87" i="4"/>
  <c r="D86" i="4"/>
  <c r="G86" i="4"/>
  <c r="E86" i="4" s="1"/>
  <c r="C93" i="4"/>
  <c r="F92" i="4"/>
  <c r="F91" i="4"/>
  <c r="B91" i="4"/>
  <c r="B92" i="4"/>
  <c r="B85" i="4"/>
  <c r="B97" i="4"/>
  <c r="M101" i="4" s="1"/>
  <c r="I85" i="4"/>
  <c r="I84" i="4"/>
  <c r="B84" i="4"/>
  <c r="C65" i="4"/>
  <c r="G64" i="4"/>
  <c r="I78" i="4"/>
  <c r="I79" i="4"/>
  <c r="I80" i="4"/>
  <c r="I81" i="4"/>
  <c r="I82" i="4"/>
  <c r="I83" i="4"/>
  <c r="I77" i="4"/>
  <c r="I76" i="4"/>
  <c r="B78" i="4"/>
  <c r="B79" i="4"/>
  <c r="B80" i="4"/>
  <c r="B81" i="4"/>
  <c r="B82" i="4"/>
  <c r="B83" i="4"/>
  <c r="B77" i="4"/>
  <c r="B76" i="4"/>
  <c r="G62" i="4"/>
  <c r="F71" i="4"/>
  <c r="E71" i="4"/>
  <c r="F70" i="4"/>
  <c r="E70" i="4"/>
  <c r="F69" i="4"/>
  <c r="E69" i="4"/>
  <c r="F68" i="4"/>
  <c r="E68" i="4"/>
  <c r="O63" i="4" l="1"/>
  <c r="F37" i="4"/>
  <c r="F21" i="4"/>
  <c r="I87" i="4"/>
  <c r="F93" i="4"/>
  <c r="I86" i="4"/>
  <c r="G68" i="4"/>
  <c r="G70" i="4"/>
  <c r="G69" i="4"/>
  <c r="G71" i="4"/>
  <c r="G61" i="4"/>
  <c r="G63" i="4"/>
  <c r="F55" i="4" l="1"/>
  <c r="I88" i="4"/>
  <c r="G73" i="4"/>
  <c r="G65" i="4"/>
  <c r="L99" i="4" l="1"/>
  <c r="M102" i="4" s="1"/>
</calcChain>
</file>

<file path=xl/sharedStrings.xml><?xml version="1.0" encoding="utf-8"?>
<sst xmlns="http://schemas.openxmlformats.org/spreadsheetml/2006/main" count="157" uniqueCount="79">
  <si>
    <t>TOTAL</t>
  </si>
  <si>
    <t>Perimeters painted</t>
  </si>
  <si>
    <t>ft</t>
  </si>
  <si>
    <t>L4x4x5/16</t>
  </si>
  <si>
    <t>Surface Area (sq ft)</t>
  </si>
  <si>
    <t>TOTAL SURFACE AREA (SQ FT)</t>
  </si>
  <si>
    <t>CF-1</t>
  </si>
  <si>
    <t>CF-2</t>
  </si>
  <si>
    <t>CF-3</t>
  </si>
  <si>
    <t>CF-4</t>
  </si>
  <si>
    <t>CF-5</t>
  </si>
  <si>
    <t>B1-B2</t>
  </si>
  <si>
    <t>B2-B3</t>
  </si>
  <si>
    <t>B3-B4</t>
  </si>
  <si>
    <t>B4-B5</t>
  </si>
  <si>
    <t>B1-B2 R</t>
  </si>
  <si>
    <t>x</t>
  </si>
  <si>
    <t>B1-B2 F</t>
  </si>
  <si>
    <t>B2-B3 R</t>
  </si>
  <si>
    <t>B2-B3 F</t>
  </si>
  <si>
    <t>B3-B4 R</t>
  </si>
  <si>
    <t>B3-B4 F</t>
  </si>
  <si>
    <t>B4-B5 R</t>
  </si>
  <si>
    <t>B4-B5 F</t>
  </si>
  <si>
    <t>Large Plate</t>
  </si>
  <si>
    <t>3/8"</t>
  </si>
  <si>
    <t>Small Plate</t>
  </si>
  <si>
    <t xml:space="preserve">PER </t>
  </si>
  <si>
    <t>Bearing</t>
  </si>
  <si>
    <t>ea</t>
  </si>
  <si>
    <t>=</t>
  </si>
  <si>
    <t>L3x3x5/16</t>
  </si>
  <si>
    <t>`</t>
  </si>
  <si>
    <t>W30x124</t>
  </si>
  <si>
    <t>NONE</t>
  </si>
  <si>
    <t>BEAM</t>
  </si>
  <si>
    <t>SIZE</t>
  </si>
  <si>
    <t>QUANTITY</t>
  </si>
  <si>
    <t>PERIMETER(FT)</t>
  </si>
  <si>
    <t>LENGTH (FT)</t>
  </si>
  <si>
    <t>SURFACE AREA (SQ FT)</t>
  </si>
  <si>
    <t>INTERMEDIATE CROSSFRAME</t>
  </si>
  <si>
    <t>THICKNESS (IN.)</t>
  </si>
  <si>
    <t>PERIMETER (FT)</t>
  </si>
  <si>
    <t>LENGTH-TOP &amp; BOTTOM (FT)</t>
  </si>
  <si>
    <t>LENGTH-DIAGONAL (FT)</t>
  </si>
  <si>
    <t>CROSSFRAME AT PIER</t>
  </si>
  <si>
    <t>END CROSSFRAME</t>
  </si>
  <si>
    <t>LENGTH-BOTTOM (FT)</t>
  </si>
  <si>
    <t>LENGTH-VERTICAL (FT)</t>
  </si>
  <si>
    <t>LENGTH-DIAGONAL MEMBERS (FT)</t>
  </si>
  <si>
    <t>LENGTH-BOTTOM MEMBER (FT)</t>
  </si>
  <si>
    <t>B5-B6</t>
  </si>
  <si>
    <t>CONDUIT SUPPORTS</t>
  </si>
  <si>
    <t>L4x4x3/8</t>
  </si>
  <si>
    <t>CSI-1</t>
  </si>
  <si>
    <t>CS-2</t>
  </si>
  <si>
    <t>B5-B6 R</t>
  </si>
  <si>
    <t>B5-B6 F</t>
  </si>
  <si>
    <t>FLANGE THICKNESS</t>
  </si>
  <si>
    <t>3/4"</t>
  </si>
  <si>
    <r>
      <t>1 1/2</t>
    </r>
    <r>
      <rPr>
        <sz val="11"/>
        <color theme="1"/>
        <rFont val="Aptos Narrow"/>
        <family val="2"/>
      </rPr>
      <t>"</t>
    </r>
  </si>
  <si>
    <t>1 7/8"</t>
  </si>
  <si>
    <t>1 1/4"</t>
  </si>
  <si>
    <t>1"</t>
  </si>
  <si>
    <t>1 1/8"</t>
  </si>
  <si>
    <t>WEB</t>
  </si>
  <si>
    <t>A</t>
  </si>
  <si>
    <t>B</t>
  </si>
  <si>
    <t>C</t>
  </si>
  <si>
    <t>D</t>
  </si>
  <si>
    <t>E</t>
  </si>
  <si>
    <t>F</t>
  </si>
  <si>
    <t>DRAINAGE ITEM</t>
  </si>
  <si>
    <t>PIER 2 SCUPPERS</t>
  </si>
  <si>
    <t>PIER 2 DOWNSPOUTS</t>
  </si>
  <si>
    <t>REAR ABUT. SCUPPERS</t>
  </si>
  <si>
    <t>DIAMETER (IN)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</si>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</sst>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Aptos Narrow"/>
      <family val="2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" fontId="2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6" borderId="0" xfId="0" applyFont="1" applyFill="1"/>
    <xf numFmtId="0" fontId="5" fillId="6" borderId="0" xfId="0" applyFont="1" applyFill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6" fillId="0" borderId="27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/>
    </xf>
    <xf numFmtId="16" fontId="7" fillId="0" borderId="3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0" fontId="0" fillId="0" borderId="11" xfId="0" applyBorder="1"/>
    <xf numFmtId="0" fontId="0" fillId="0" borderId="10" xfId="0" applyBorder="1"/>
    <xf numFmtId="0" fontId="6" fillId="0" borderId="37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2" fontId="7" fillId="3" borderId="20" xfId="0" applyNumberFormat="1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" fontId="7" fillId="0" borderId="3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34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 2" xfId="1" xr:uid="{EC249432-6B55-4583-AD13-A288F789D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Data\GRE\94254_GRE-675-0.00\ProjAdmin\Estimates\94254_GENSUM_VBA_AASHTOW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QryItem"/>
      <sheetName val="QryItem2"/>
      <sheetName val="Estimate"/>
      <sheetName val="Lists"/>
      <sheetName val="Store"/>
      <sheetName val="StoreProjectInfo"/>
      <sheetName val="Bridge"/>
      <sheetName val="Estimator"/>
      <sheetName val="94254_GENSUM_VBA_AASHTOW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ROADWAY</v>
          </cell>
        </row>
        <row r="4">
          <cell r="B4" t="str">
            <v>ROADWAY ALTERNATES</v>
          </cell>
        </row>
        <row r="5">
          <cell r="B5" t="str">
            <v>EROSION CONTROL</v>
          </cell>
        </row>
        <row r="6">
          <cell r="B6" t="str">
            <v>EROSION CONTROL ALTERNATES</v>
          </cell>
        </row>
        <row r="7">
          <cell r="B7" t="str">
            <v>ENVIRONMENTAL / REMEDIATION</v>
          </cell>
        </row>
        <row r="8">
          <cell r="B8" t="str">
            <v>ENVIRONMENTAL / REMEDIATION ALTERNATES</v>
          </cell>
        </row>
        <row r="9">
          <cell r="B9" t="str">
            <v>DRAINAGE</v>
          </cell>
        </row>
        <row r="10">
          <cell r="B10" t="str">
            <v>DRAINAGE ALTERNATES</v>
          </cell>
        </row>
        <row r="11">
          <cell r="B11" t="str">
            <v>PAVEMENT</v>
          </cell>
        </row>
        <row r="12">
          <cell r="B12" t="str">
            <v>PAVEMENT ALTERNATES</v>
          </cell>
        </row>
        <row r="13">
          <cell r="B13" t="str">
            <v>WATER WORK</v>
          </cell>
        </row>
        <row r="14">
          <cell r="B14" t="str">
            <v>WATER WORK ALTERNATES</v>
          </cell>
        </row>
        <row r="15">
          <cell r="B15" t="str">
            <v>SANITARY SEWER</v>
          </cell>
        </row>
        <row r="16">
          <cell r="B16" t="str">
            <v>SANITARY SEWER ALTERNATES</v>
          </cell>
        </row>
        <row r="17">
          <cell r="B17" t="str">
            <v>LIGHTING</v>
          </cell>
        </row>
        <row r="18">
          <cell r="B18" t="str">
            <v>LIGHTING ALTERNATES</v>
          </cell>
        </row>
        <row r="19">
          <cell r="B19" t="str">
            <v>ELECTRICAL</v>
          </cell>
        </row>
        <row r="20">
          <cell r="B20" t="str">
            <v>ELECTRICAL ALTERNATES</v>
          </cell>
        </row>
        <row r="21">
          <cell r="B21" t="str">
            <v>OTHER UTILITIES</v>
          </cell>
        </row>
        <row r="22">
          <cell r="B22" t="str">
            <v>OTHER UTILITIES ALTERNATES</v>
          </cell>
        </row>
        <row r="23">
          <cell r="B23" t="str">
            <v>TRAFFIC SURVEILLANCE</v>
          </cell>
        </row>
        <row r="24">
          <cell r="B24" t="str">
            <v>TRAFFIC SURVEILLANCE ALTERNATES</v>
          </cell>
        </row>
        <row r="25">
          <cell r="B25" t="str">
            <v>TRAFFIC CONTROL</v>
          </cell>
        </row>
        <row r="26">
          <cell r="B26" t="str">
            <v>TRAFFIC CONTROL ALTERNATES</v>
          </cell>
        </row>
        <row r="27">
          <cell r="B27" t="str">
            <v>TRAFFIC SIGNALS</v>
          </cell>
        </row>
        <row r="28">
          <cell r="B28" t="str">
            <v>TRAFFIC SIGNALS ALTERNATES</v>
          </cell>
        </row>
        <row r="29">
          <cell r="B29" t="str">
            <v>LANDSCAPING</v>
          </cell>
        </row>
        <row r="30">
          <cell r="B30" t="str">
            <v>LANDSCAPING ALTERNATES</v>
          </cell>
        </row>
        <row r="31">
          <cell r="B31" t="str">
            <v>RETAINING WALLS (XXX)</v>
          </cell>
        </row>
        <row r="32">
          <cell r="B32" t="str">
            <v>RETAINING WALLS (XXX) ALTERNATES</v>
          </cell>
        </row>
        <row r="33">
          <cell r="B33" t="str">
            <v>BUILDING DEMOLITION</v>
          </cell>
        </row>
        <row r="34">
          <cell r="B34" t="str">
            <v>BUILDING DEMOLITION ALTERNATES</v>
          </cell>
        </row>
        <row r="35">
          <cell r="B35" t="str">
            <v>NOISE BARRIERS</v>
          </cell>
        </row>
        <row r="36">
          <cell r="B36" t="str">
            <v>NOISE BARRIERS ALTERNATES</v>
          </cell>
        </row>
        <row r="37">
          <cell r="B37" t="str">
            <v>STRUCTURE REPAIR (CTY-RTE-SECT or SFN)</v>
          </cell>
        </row>
        <row r="38">
          <cell r="B38" t="str">
            <v>STRUCTURE REPAIR (CTY-RTE-SECT or SFN) ALTERNATES</v>
          </cell>
        </row>
        <row r="39">
          <cell r="B39" t="str">
            <v>STRUCTURE 20 FOOT SPAN AND UNDER (CTY-RTE-SECT or SFN)</v>
          </cell>
        </row>
        <row r="40">
          <cell r="B40" t="str">
            <v>STRUCTURE 20 FOOT SPAN AND UNDER (CTY-RTE-SECT or SFN) ALTERNATES</v>
          </cell>
        </row>
        <row r="41">
          <cell r="B41" t="str">
            <v>STRUCTURE OVER 20 FOOT SPAN (CTY-RTE-SECT or SFN)</v>
          </cell>
        </row>
        <row r="42">
          <cell r="B42" t="str">
            <v>STRUCTURE OVER 20 FOOT SPAN (CTY-RTE-SECT or SFN) ALTERNATES</v>
          </cell>
        </row>
        <row r="43">
          <cell r="B43" t="str">
            <v>MISCELLANEOUS STRUCTURE</v>
          </cell>
        </row>
        <row r="44">
          <cell r="B44" t="str">
            <v>MISCELLANEOUS STRUCTURE ALTERNATES</v>
          </cell>
        </row>
        <row r="45">
          <cell r="B45" t="str">
            <v>MAINTENANCE OF TRAFFIC</v>
          </cell>
        </row>
        <row r="46">
          <cell r="B46" t="str">
            <v>MAINTENANCE OF TRAFFIC ALTERNATES</v>
          </cell>
        </row>
        <row r="47">
          <cell r="B47" t="str">
            <v>ITEMS OF WORK</v>
          </cell>
        </row>
        <row r="48">
          <cell r="B48" t="str">
            <v>ITEMS OF WORK ALTERNATES</v>
          </cell>
        </row>
        <row r="49">
          <cell r="B49" t="str">
            <v>ENGINEERING AND SURVEYING SERVICES</v>
          </cell>
        </row>
        <row r="50">
          <cell r="B50" t="str">
            <v>ENGINEERING AND SURVEYING SERVICES ALTERNATES</v>
          </cell>
        </row>
        <row r="51">
          <cell r="B51" t="str">
            <v>INCIDENTALS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0E3E-CCF8-4F5F-9E3D-F1F28B3A7B43}">
  <dimension ref="A1:P102"/>
  <sheetViews>
    <sheetView tabSelected="1" topLeftCell="A23" workbookViewId="0">
      <selection activeCell="A4" sqref="A4:F55"/>
    </sheetView>
  </sheetViews>
  <sheetFormatPr defaultRowHeight="15" x14ac:dyDescent="0.25"/>
  <cols>
    <col min="1" max="1" width="14.85546875" customWidth="1"/>
    <col min="2" max="3" width="11" customWidth="1"/>
    <col min="4" max="4" width="11.140625" customWidth="1"/>
    <col min="5" max="5" width="13.42578125" customWidth="1"/>
    <col min="6" max="6" width="12.5703125" bestFit="1" customWidth="1"/>
    <col min="7" max="7" width="13.7109375" customWidth="1"/>
    <col min="8" max="8" width="13.140625" customWidth="1"/>
    <col min="11" max="11" width="20.5703125" bestFit="1" customWidth="1"/>
    <col min="12" max="12" width="10.5703125" customWidth="1"/>
    <col min="13" max="13" width="13.7109375" bestFit="1" customWidth="1"/>
    <col min="14" max="14" width="11.7109375" bestFit="1" customWidth="1"/>
    <col min="15" max="15" width="12.7109375" customWidth="1"/>
  </cols>
  <sheetData>
    <row r="1" spans="1:11" ht="15" customHeight="1" x14ac:dyDescent="0.25">
      <c r="H1" s="107" t="s">
        <v>1</v>
      </c>
      <c r="I1" t="s">
        <v>3</v>
      </c>
      <c r="J1" s="1">
        <v>6.92</v>
      </c>
      <c r="K1" t="s">
        <v>2</v>
      </c>
    </row>
    <row r="2" spans="1:11" x14ac:dyDescent="0.25">
      <c r="H2" s="107"/>
      <c r="I2" t="s">
        <v>33</v>
      </c>
      <c r="J2" s="1">
        <v>6.899</v>
      </c>
      <c r="K2" t="s">
        <v>2</v>
      </c>
    </row>
    <row r="3" spans="1:11" ht="15.75" thickBot="1" x14ac:dyDescent="0.3">
      <c r="H3" s="107"/>
      <c r="I3" t="s">
        <v>31</v>
      </c>
      <c r="J3" s="1">
        <v>1.288</v>
      </c>
      <c r="K3" t="s">
        <v>2</v>
      </c>
    </row>
    <row r="4" spans="1:11" ht="33.75" customHeight="1" thickBot="1" x14ac:dyDescent="0.3">
      <c r="A4" s="8" t="s">
        <v>35</v>
      </c>
      <c r="B4" s="9" t="s">
        <v>59</v>
      </c>
      <c r="C4" s="9" t="s">
        <v>37</v>
      </c>
      <c r="D4" s="9" t="s">
        <v>43</v>
      </c>
      <c r="E4" s="9" t="s">
        <v>39</v>
      </c>
      <c r="F4" s="22" t="s">
        <v>40</v>
      </c>
      <c r="I4" s="38" t="s">
        <v>54</v>
      </c>
      <c r="J4" s="1">
        <v>1.29</v>
      </c>
      <c r="K4" t="s">
        <v>2</v>
      </c>
    </row>
    <row r="5" spans="1:11" x14ac:dyDescent="0.25">
      <c r="A5" s="100" t="s">
        <v>67</v>
      </c>
      <c r="B5" s="12" t="s">
        <v>60</v>
      </c>
      <c r="C5" s="12">
        <v>2</v>
      </c>
      <c r="D5" s="23">
        <f>((2*0.75)+(2*1.33))</f>
        <v>4.16</v>
      </c>
      <c r="E5" s="23">
        <f>64.5-9</f>
        <v>55.5</v>
      </c>
      <c r="F5" s="103">
        <f>((2*D5)*E5)+((2*D6)*E6)+((2*D7)*E7)+((2*D8)*E8)+((2*D9)*E9)+((2*D10)*E10)+((2*D11)*E11)+(D12*E12)</f>
        <v>6084.6025</v>
      </c>
    </row>
    <row r="6" spans="1:11" ht="15" customHeight="1" x14ac:dyDescent="0.25">
      <c r="A6" s="101"/>
      <c r="B6" s="45" t="s">
        <v>61</v>
      </c>
      <c r="C6" s="13">
        <v>2</v>
      </c>
      <c r="D6" s="27">
        <f>((2*1.5)+(2*1.33))</f>
        <v>5.66</v>
      </c>
      <c r="E6" s="27">
        <v>13</v>
      </c>
      <c r="F6" s="104"/>
      <c r="H6" s="43"/>
      <c r="I6" s="43"/>
    </row>
    <row r="7" spans="1:11" x14ac:dyDescent="0.25">
      <c r="A7" s="101"/>
      <c r="B7" s="13" t="s">
        <v>63</v>
      </c>
      <c r="C7" s="13">
        <v>2</v>
      </c>
      <c r="D7" s="27">
        <f>(2*1.25)+(2*1.33)</f>
        <v>5.16</v>
      </c>
      <c r="E7" s="27">
        <f>99.25-4-6</f>
        <v>89.25</v>
      </c>
      <c r="F7" s="104"/>
      <c r="H7" s="43"/>
      <c r="I7" s="43"/>
    </row>
    <row r="8" spans="1:11" x14ac:dyDescent="0.25">
      <c r="A8" s="101"/>
      <c r="B8" s="13" t="s">
        <v>62</v>
      </c>
      <c r="C8" s="13">
        <v>2</v>
      </c>
      <c r="D8" s="27">
        <f>(2*(1+(7/8)))+(2*1.33)</f>
        <v>6.41</v>
      </c>
      <c r="E8" s="27">
        <v>15</v>
      </c>
      <c r="F8" s="104"/>
      <c r="H8" s="43"/>
      <c r="I8" s="43"/>
    </row>
    <row r="9" spans="1:11" x14ac:dyDescent="0.25">
      <c r="A9" s="101"/>
      <c r="B9" s="13" t="s">
        <v>64</v>
      </c>
      <c r="C9" s="13">
        <v>2</v>
      </c>
      <c r="D9" s="27">
        <f>(2*1)+(2*1.33)</f>
        <v>4.66</v>
      </c>
      <c r="E9" s="27">
        <f>92-9-4</f>
        <v>79</v>
      </c>
      <c r="F9" s="104"/>
      <c r="H9" s="43"/>
      <c r="I9" s="43"/>
    </row>
    <row r="10" spans="1:11" x14ac:dyDescent="0.25">
      <c r="A10" s="101"/>
      <c r="B10" s="13" t="s">
        <v>65</v>
      </c>
      <c r="C10" s="13">
        <v>2</v>
      </c>
      <c r="D10" s="27">
        <f>(2*(1+(1/8)))+(2*1.33)</f>
        <v>4.91</v>
      </c>
      <c r="E10" s="27">
        <v>10</v>
      </c>
      <c r="F10" s="104"/>
      <c r="H10" s="43"/>
      <c r="I10" s="43"/>
    </row>
    <row r="11" spans="1:11" x14ac:dyDescent="0.25">
      <c r="A11" s="101"/>
      <c r="B11" s="13" t="s">
        <v>60</v>
      </c>
      <c r="C11" s="13">
        <v>2</v>
      </c>
      <c r="D11" s="27">
        <f>(2*0.75)+(2*1.33)</f>
        <v>4.16</v>
      </c>
      <c r="E11" s="27">
        <f>60-6</f>
        <v>54</v>
      </c>
      <c r="F11" s="104"/>
      <c r="H11" s="43"/>
      <c r="I11" s="43"/>
    </row>
    <row r="12" spans="1:11" ht="15.75" thickBot="1" x14ac:dyDescent="0.3">
      <c r="A12" s="106"/>
      <c r="B12" s="18" t="s">
        <v>66</v>
      </c>
      <c r="C12" s="18">
        <v>1</v>
      </c>
      <c r="D12" s="46">
        <f>(2*4.5)+(2*(3/8))</f>
        <v>9.75</v>
      </c>
      <c r="E12" s="46">
        <v>315.75</v>
      </c>
      <c r="F12" s="105"/>
      <c r="H12" s="43"/>
      <c r="I12" s="43"/>
    </row>
    <row r="13" spans="1:11" x14ac:dyDescent="0.25">
      <c r="A13" s="101" t="s">
        <v>68</v>
      </c>
      <c r="B13" s="12" t="s">
        <v>60</v>
      </c>
      <c r="C13" s="12">
        <v>2</v>
      </c>
      <c r="D13" s="23">
        <f>((2*0.75)+(2*1.33))</f>
        <v>4.16</v>
      </c>
      <c r="E13" s="23">
        <f>64.5-9</f>
        <v>55.5</v>
      </c>
      <c r="F13" s="103">
        <f t="shared" ref="F13" si="0">((2*D13)*E13)+((2*D14)*E14)+((2*D15)*E15)+((2*D16)*E16)+((2*D17)*E17)+((2*D18)*E18)+((2*D19)*E19)+(D20*E20)</f>
        <v>6084.6025</v>
      </c>
      <c r="H13" s="43"/>
      <c r="I13" s="43"/>
    </row>
    <row r="14" spans="1:11" x14ac:dyDescent="0.25">
      <c r="A14" s="101"/>
      <c r="B14" s="45" t="s">
        <v>61</v>
      </c>
      <c r="C14" s="13">
        <v>2</v>
      </c>
      <c r="D14" s="27">
        <f>((2*1.5)+(2*1.33))</f>
        <v>5.66</v>
      </c>
      <c r="E14" s="27">
        <v>13</v>
      </c>
      <c r="F14" s="104"/>
      <c r="H14" s="43"/>
      <c r="I14" s="43"/>
    </row>
    <row r="15" spans="1:11" x14ac:dyDescent="0.25">
      <c r="A15" s="101"/>
      <c r="B15" s="13" t="s">
        <v>63</v>
      </c>
      <c r="C15" s="13">
        <v>2</v>
      </c>
      <c r="D15" s="27">
        <f>(2*1.25)+(2*1.33)</f>
        <v>5.16</v>
      </c>
      <c r="E15" s="27">
        <f>99.25-4-6</f>
        <v>89.25</v>
      </c>
      <c r="F15" s="104"/>
      <c r="H15" s="43"/>
      <c r="I15" s="43"/>
    </row>
    <row r="16" spans="1:11" x14ac:dyDescent="0.25">
      <c r="A16" s="101"/>
      <c r="B16" s="13" t="s">
        <v>62</v>
      </c>
      <c r="C16" s="13">
        <v>2</v>
      </c>
      <c r="D16" s="27">
        <f>(2*(1+(7/8)))+(2*1.33)</f>
        <v>6.41</v>
      </c>
      <c r="E16" s="27">
        <v>15</v>
      </c>
      <c r="F16" s="104"/>
      <c r="H16" s="43"/>
      <c r="I16" s="43"/>
    </row>
    <row r="17" spans="1:9" x14ac:dyDescent="0.25">
      <c r="A17" s="101"/>
      <c r="B17" s="13" t="s">
        <v>64</v>
      </c>
      <c r="C17" s="13">
        <v>2</v>
      </c>
      <c r="D17" s="27">
        <f>(2*1)+(2*1.33)</f>
        <v>4.66</v>
      </c>
      <c r="E17" s="27">
        <f>92-9-4</f>
        <v>79</v>
      </c>
      <c r="F17" s="104"/>
      <c r="H17" s="44"/>
      <c r="I17" s="44"/>
    </row>
    <row r="18" spans="1:9" x14ac:dyDescent="0.25">
      <c r="A18" s="101"/>
      <c r="B18" s="13" t="s">
        <v>65</v>
      </c>
      <c r="C18" s="13">
        <v>2</v>
      </c>
      <c r="D18" s="27">
        <f>(2*(1+(1/8)))+(2*1.33)</f>
        <v>4.91</v>
      </c>
      <c r="E18" s="27">
        <v>10</v>
      </c>
      <c r="F18" s="104"/>
      <c r="H18" s="44"/>
      <c r="I18" s="44"/>
    </row>
    <row r="19" spans="1:9" x14ac:dyDescent="0.25">
      <c r="A19" s="101"/>
      <c r="B19" s="13" t="s">
        <v>60</v>
      </c>
      <c r="C19" s="13">
        <v>2</v>
      </c>
      <c r="D19" s="27">
        <f>(2*0.75)+(2*1.33)</f>
        <v>4.16</v>
      </c>
      <c r="E19" s="27">
        <f>60-6</f>
        <v>54</v>
      </c>
      <c r="F19" s="104"/>
      <c r="H19" s="44"/>
      <c r="I19" s="44"/>
    </row>
    <row r="20" spans="1:9" ht="15.75" thickBot="1" x14ac:dyDescent="0.3">
      <c r="A20" s="102"/>
      <c r="B20" s="18" t="s">
        <v>66</v>
      </c>
      <c r="C20" s="18">
        <v>1</v>
      </c>
      <c r="D20" s="46">
        <f>(2*4.5)+(2*(3/8))</f>
        <v>9.75</v>
      </c>
      <c r="E20" s="46">
        <v>315.75</v>
      </c>
      <c r="F20" s="105"/>
      <c r="H20" s="2"/>
    </row>
    <row r="21" spans="1:9" x14ac:dyDescent="0.25">
      <c r="A21" s="100" t="s">
        <v>69</v>
      </c>
      <c r="B21" s="12" t="s">
        <v>60</v>
      </c>
      <c r="C21" s="12">
        <v>2</v>
      </c>
      <c r="D21" s="23">
        <f>((2*0.75)+(2*1.33))</f>
        <v>4.16</v>
      </c>
      <c r="E21" s="23">
        <f>64.5-9</f>
        <v>55.5</v>
      </c>
      <c r="F21" s="103">
        <f t="shared" ref="F21" si="1">((2*D21)*E21)+((2*D22)*E22)+((2*D23)*E23)+((2*D24)*E24)+((2*D25)*E25)+((2*D26)*E26)+((2*D27)*E27)+(D28*E28)</f>
        <v>6085.09</v>
      </c>
      <c r="I21" s="3"/>
    </row>
    <row r="22" spans="1:9" x14ac:dyDescent="0.25">
      <c r="A22" s="101"/>
      <c r="B22" s="45" t="s">
        <v>61</v>
      </c>
      <c r="C22" s="13">
        <v>2</v>
      </c>
      <c r="D22" s="27">
        <f>((2*1.5)+(2*1.33))</f>
        <v>5.66</v>
      </c>
      <c r="E22" s="27">
        <v>13</v>
      </c>
      <c r="F22" s="104"/>
      <c r="I22" s="3"/>
    </row>
    <row r="23" spans="1:9" x14ac:dyDescent="0.25">
      <c r="A23" s="101"/>
      <c r="B23" s="13" t="s">
        <v>63</v>
      </c>
      <c r="C23" s="13">
        <v>2</v>
      </c>
      <c r="D23" s="27">
        <f>(2*1.25)+(2*1.33)</f>
        <v>5.16</v>
      </c>
      <c r="E23" s="27">
        <f>99.25-4-6</f>
        <v>89.25</v>
      </c>
      <c r="F23" s="104"/>
      <c r="I23" s="3"/>
    </row>
    <row r="24" spans="1:9" x14ac:dyDescent="0.25">
      <c r="A24" s="101"/>
      <c r="B24" s="13" t="s">
        <v>62</v>
      </c>
      <c r="C24" s="13">
        <v>2</v>
      </c>
      <c r="D24" s="27">
        <f>(2*(1+(7/8)))+(2*1.33)</f>
        <v>6.41</v>
      </c>
      <c r="E24" s="27">
        <v>15</v>
      </c>
      <c r="F24" s="104"/>
      <c r="I24" s="3"/>
    </row>
    <row r="25" spans="1:9" x14ac:dyDescent="0.25">
      <c r="A25" s="101"/>
      <c r="B25" s="13" t="s">
        <v>64</v>
      </c>
      <c r="C25" s="13">
        <v>2</v>
      </c>
      <c r="D25" s="27">
        <f>(2*1)+(2*1.33)</f>
        <v>4.66</v>
      </c>
      <c r="E25" s="27">
        <f>92-9-4</f>
        <v>79</v>
      </c>
      <c r="F25" s="104"/>
      <c r="H25" s="43"/>
      <c r="I25" s="43"/>
    </row>
    <row r="26" spans="1:9" x14ac:dyDescent="0.25">
      <c r="A26" s="101"/>
      <c r="B26" s="13" t="s">
        <v>65</v>
      </c>
      <c r="C26" s="13">
        <v>2</v>
      </c>
      <c r="D26" s="27">
        <f>(2*(1+(1/8)))+(2*1.33)</f>
        <v>4.91</v>
      </c>
      <c r="E26" s="27">
        <v>10</v>
      </c>
      <c r="F26" s="104"/>
      <c r="H26" s="43"/>
      <c r="I26" s="43"/>
    </row>
    <row r="27" spans="1:9" x14ac:dyDescent="0.25">
      <c r="A27" s="101"/>
      <c r="B27" s="13" t="s">
        <v>60</v>
      </c>
      <c r="C27" s="13">
        <v>2</v>
      </c>
      <c r="D27" s="27">
        <f>(2*0.75)+(2*1.33)</f>
        <v>4.16</v>
      </c>
      <c r="E27" s="27">
        <f>60-6</f>
        <v>54</v>
      </c>
      <c r="F27" s="104"/>
      <c r="H27" s="43"/>
      <c r="I27" s="43"/>
    </row>
    <row r="28" spans="1:9" ht="15.75" thickBot="1" x14ac:dyDescent="0.3">
      <c r="A28" s="102"/>
      <c r="B28" s="18" t="s">
        <v>66</v>
      </c>
      <c r="C28" s="18">
        <v>1</v>
      </c>
      <c r="D28" s="46">
        <f>(2*4.5)+(2*(3/8))</f>
        <v>9.75</v>
      </c>
      <c r="E28" s="46">
        <v>315.8</v>
      </c>
      <c r="F28" s="105"/>
      <c r="H28" s="43"/>
      <c r="I28" s="43"/>
    </row>
    <row r="29" spans="1:9" x14ac:dyDescent="0.25">
      <c r="A29" s="100" t="s">
        <v>70</v>
      </c>
      <c r="B29" s="12" t="s">
        <v>60</v>
      </c>
      <c r="C29" s="12">
        <v>2</v>
      </c>
      <c r="D29" s="23">
        <f>((2*0.75)+(2*1.33))</f>
        <v>4.16</v>
      </c>
      <c r="E29" s="23">
        <f>64.5-9</f>
        <v>55.5</v>
      </c>
      <c r="F29" s="103">
        <f>((2*D29)*E29)+((2*D30)*E30)+((2*D31)*E31)+((2*D32)*E32)+((2*D33)*E33)+((2*D34)*E34)+((2*D35)*E35)+(D36*E36)</f>
        <v>6084.6025</v>
      </c>
      <c r="H29" s="43"/>
      <c r="I29" s="43"/>
    </row>
    <row r="30" spans="1:9" x14ac:dyDescent="0.25">
      <c r="A30" s="101"/>
      <c r="B30" s="45" t="s">
        <v>61</v>
      </c>
      <c r="C30" s="13">
        <v>2</v>
      </c>
      <c r="D30" s="27">
        <f>((2*1.5)+(2*1.33))</f>
        <v>5.66</v>
      </c>
      <c r="E30" s="27">
        <v>13</v>
      </c>
      <c r="F30" s="104"/>
      <c r="H30" s="43"/>
      <c r="I30" s="43"/>
    </row>
    <row r="31" spans="1:9" x14ac:dyDescent="0.25">
      <c r="A31" s="101"/>
      <c r="B31" s="13" t="s">
        <v>63</v>
      </c>
      <c r="C31" s="13">
        <v>2</v>
      </c>
      <c r="D31" s="27">
        <f>(2*1.25)+(2*1.33)</f>
        <v>5.16</v>
      </c>
      <c r="E31" s="27">
        <f>99.25-4-6</f>
        <v>89.25</v>
      </c>
      <c r="F31" s="104"/>
      <c r="H31" s="43"/>
      <c r="I31" s="43"/>
    </row>
    <row r="32" spans="1:9" x14ac:dyDescent="0.25">
      <c r="A32" s="101"/>
      <c r="B32" s="13" t="s">
        <v>62</v>
      </c>
      <c r="C32" s="13">
        <v>2</v>
      </c>
      <c r="D32" s="27">
        <f>(2*(1+(7/8)))+(2*1.33)</f>
        <v>6.41</v>
      </c>
      <c r="E32" s="27">
        <v>15</v>
      </c>
      <c r="F32" s="104"/>
      <c r="H32" s="43"/>
      <c r="I32" s="43"/>
    </row>
    <row r="33" spans="1:9" x14ac:dyDescent="0.25">
      <c r="A33" s="101"/>
      <c r="B33" s="13" t="s">
        <v>64</v>
      </c>
      <c r="C33" s="13">
        <v>2</v>
      </c>
      <c r="D33" s="27">
        <f>(2*1)+(2*1.33)</f>
        <v>4.66</v>
      </c>
      <c r="E33" s="27">
        <f>92-9-4</f>
        <v>79</v>
      </c>
      <c r="F33" s="104"/>
      <c r="H33" s="43"/>
      <c r="I33" s="43"/>
    </row>
    <row r="34" spans="1:9" x14ac:dyDescent="0.25">
      <c r="A34" s="101"/>
      <c r="B34" s="13" t="s">
        <v>65</v>
      </c>
      <c r="C34" s="13">
        <v>2</v>
      </c>
      <c r="D34" s="27">
        <f>(2*(1+(1/8)))+(2*1.33)</f>
        <v>4.91</v>
      </c>
      <c r="E34" s="27">
        <v>10</v>
      </c>
      <c r="F34" s="104"/>
      <c r="H34" s="43"/>
      <c r="I34" s="43"/>
    </row>
    <row r="35" spans="1:9" x14ac:dyDescent="0.25">
      <c r="A35" s="101"/>
      <c r="B35" s="13" t="s">
        <v>60</v>
      </c>
      <c r="C35" s="13">
        <v>2</v>
      </c>
      <c r="D35" s="27">
        <f>(2*0.75)+(2*1.33)</f>
        <v>4.16</v>
      </c>
      <c r="E35" s="27">
        <f>60-6</f>
        <v>54</v>
      </c>
      <c r="F35" s="104"/>
      <c r="H35" s="43"/>
      <c r="I35" s="43"/>
    </row>
    <row r="36" spans="1:9" ht="15.75" thickBot="1" x14ac:dyDescent="0.3">
      <c r="A36" s="102"/>
      <c r="B36" s="18" t="s">
        <v>66</v>
      </c>
      <c r="C36" s="18">
        <v>1</v>
      </c>
      <c r="D36" s="46">
        <f>(2*4.5)+(2*(3/8))</f>
        <v>9.75</v>
      </c>
      <c r="E36" s="46">
        <v>315.75</v>
      </c>
      <c r="F36" s="105"/>
      <c r="H36" s="43"/>
      <c r="I36" s="43"/>
    </row>
    <row r="37" spans="1:9" x14ac:dyDescent="0.25">
      <c r="A37" s="100" t="s">
        <v>71</v>
      </c>
      <c r="B37" s="12" t="s">
        <v>60</v>
      </c>
      <c r="C37" s="12">
        <v>2</v>
      </c>
      <c r="D37" s="23">
        <f>((2*0.75)+(2*1.33))</f>
        <v>4.16</v>
      </c>
      <c r="E37" s="23">
        <f>64.5-9</f>
        <v>55.5</v>
      </c>
      <c r="F37" s="103">
        <f t="shared" ref="F37" si="2">((2*D37)*E37)+((2*D38)*E38)+((2*D39)*E39)+((2*D40)*E40)+((2*D41)*E41)+((2*D42)*E42)+((2*D43)*E43)+(D44*E44)</f>
        <v>6084.6025</v>
      </c>
      <c r="H37" s="43"/>
      <c r="I37" s="43"/>
    </row>
    <row r="38" spans="1:9" x14ac:dyDescent="0.25">
      <c r="A38" s="101"/>
      <c r="B38" s="45" t="s">
        <v>61</v>
      </c>
      <c r="C38" s="13">
        <v>2</v>
      </c>
      <c r="D38" s="27">
        <f>((2*1.5)+(2*1.33))</f>
        <v>5.66</v>
      </c>
      <c r="E38" s="27">
        <v>13</v>
      </c>
      <c r="F38" s="104"/>
      <c r="H38" s="43"/>
      <c r="I38" s="43"/>
    </row>
    <row r="39" spans="1:9" x14ac:dyDescent="0.25">
      <c r="A39" s="101"/>
      <c r="B39" s="13" t="s">
        <v>63</v>
      </c>
      <c r="C39" s="13">
        <v>2</v>
      </c>
      <c r="D39" s="27">
        <f>(2*1.25)+(2*1.33)</f>
        <v>5.16</v>
      </c>
      <c r="E39" s="27">
        <f>99.25-4-6</f>
        <v>89.25</v>
      </c>
      <c r="F39" s="104"/>
      <c r="H39" s="43"/>
      <c r="I39" s="43"/>
    </row>
    <row r="40" spans="1:9" x14ac:dyDescent="0.25">
      <c r="A40" s="101"/>
      <c r="B40" s="13" t="s">
        <v>62</v>
      </c>
      <c r="C40" s="13">
        <v>2</v>
      </c>
      <c r="D40" s="27">
        <f>(2*(1+(7/8)))+(2*1.33)</f>
        <v>6.41</v>
      </c>
      <c r="E40" s="27">
        <v>15</v>
      </c>
      <c r="F40" s="104"/>
      <c r="H40" s="43"/>
      <c r="I40" s="43"/>
    </row>
    <row r="41" spans="1:9" x14ac:dyDescent="0.25">
      <c r="A41" s="101"/>
      <c r="B41" s="13" t="s">
        <v>64</v>
      </c>
      <c r="C41" s="13">
        <v>2</v>
      </c>
      <c r="D41" s="27">
        <f>(2*1)+(2*1.33)</f>
        <v>4.66</v>
      </c>
      <c r="E41" s="27">
        <f>92-9-4</f>
        <v>79</v>
      </c>
      <c r="F41" s="104"/>
      <c r="H41" s="43"/>
      <c r="I41" s="43"/>
    </row>
    <row r="42" spans="1:9" x14ac:dyDescent="0.25">
      <c r="A42" s="101"/>
      <c r="B42" s="13" t="s">
        <v>65</v>
      </c>
      <c r="C42" s="13">
        <v>2</v>
      </c>
      <c r="D42" s="27">
        <f>(2*(1+(1/8)))+(2*1.33)</f>
        <v>4.91</v>
      </c>
      <c r="E42" s="27">
        <v>10</v>
      </c>
      <c r="F42" s="104"/>
      <c r="H42" s="43"/>
      <c r="I42" s="43"/>
    </row>
    <row r="43" spans="1:9" x14ac:dyDescent="0.25">
      <c r="A43" s="101"/>
      <c r="B43" s="13" t="s">
        <v>60</v>
      </c>
      <c r="C43" s="13">
        <v>2</v>
      </c>
      <c r="D43" s="27">
        <f>(2*0.75)+(2*1.33)</f>
        <v>4.16</v>
      </c>
      <c r="E43" s="27">
        <f>60-6</f>
        <v>54</v>
      </c>
      <c r="F43" s="104"/>
      <c r="H43" s="43"/>
      <c r="I43" s="43"/>
    </row>
    <row r="44" spans="1:9" ht="15.75" thickBot="1" x14ac:dyDescent="0.3">
      <c r="A44" s="102"/>
      <c r="B44" s="18" t="s">
        <v>66</v>
      </c>
      <c r="C44" s="18">
        <v>1</v>
      </c>
      <c r="D44" s="46">
        <f>(2*4.5)+(2*(3/8))</f>
        <v>9.75</v>
      </c>
      <c r="E44" s="46">
        <v>315.75</v>
      </c>
      <c r="F44" s="105"/>
      <c r="H44" s="43"/>
      <c r="I44" s="43"/>
    </row>
    <row r="45" spans="1:9" x14ac:dyDescent="0.25">
      <c r="A45" s="100" t="s">
        <v>72</v>
      </c>
      <c r="B45" s="12" t="s">
        <v>60</v>
      </c>
      <c r="C45" s="12">
        <v>2</v>
      </c>
      <c r="D45" s="23">
        <f>((2*0.75)+(2*1.33))</f>
        <v>4.16</v>
      </c>
      <c r="E45" s="23">
        <f>64.5-9</f>
        <v>55.5</v>
      </c>
      <c r="F45" s="103">
        <f>((2*D45)*E45)+((2*D46)*E46)+((2*D47)*E47)+((2*D48)*E48)+((2*D49)*E49)+((2*D50)*E50)+((2*D51)*E51)+(D52*E52)</f>
        <v>6084.6025</v>
      </c>
      <c r="H45" s="43"/>
      <c r="I45" s="43"/>
    </row>
    <row r="46" spans="1:9" x14ac:dyDescent="0.25">
      <c r="A46" s="101"/>
      <c r="B46" s="45" t="s">
        <v>61</v>
      </c>
      <c r="C46" s="13">
        <v>2</v>
      </c>
      <c r="D46" s="27">
        <f>((2*1.5)+(2*1.33))</f>
        <v>5.66</v>
      </c>
      <c r="E46" s="27">
        <v>13</v>
      </c>
      <c r="F46" s="104"/>
      <c r="H46" s="43"/>
      <c r="I46" s="43"/>
    </row>
    <row r="47" spans="1:9" x14ac:dyDescent="0.25">
      <c r="A47" s="101"/>
      <c r="B47" s="13" t="s">
        <v>63</v>
      </c>
      <c r="C47" s="13">
        <v>2</v>
      </c>
      <c r="D47" s="27">
        <f>(2*1.25)+(2*1.33)</f>
        <v>5.16</v>
      </c>
      <c r="E47" s="27">
        <f>99.25-4-6</f>
        <v>89.25</v>
      </c>
      <c r="F47" s="104"/>
      <c r="H47" s="43"/>
      <c r="I47" s="43"/>
    </row>
    <row r="48" spans="1:9" x14ac:dyDescent="0.25">
      <c r="A48" s="101"/>
      <c r="B48" s="13" t="s">
        <v>62</v>
      </c>
      <c r="C48" s="13">
        <v>2</v>
      </c>
      <c r="D48" s="27">
        <f>(2*(1+(7/8)))+(2*1.33)</f>
        <v>6.41</v>
      </c>
      <c r="E48" s="27">
        <v>15</v>
      </c>
      <c r="F48" s="104"/>
      <c r="H48" s="43"/>
      <c r="I48" s="43"/>
    </row>
    <row r="49" spans="1:16" x14ac:dyDescent="0.25">
      <c r="A49" s="101"/>
      <c r="B49" s="13" t="s">
        <v>64</v>
      </c>
      <c r="C49" s="13">
        <v>2</v>
      </c>
      <c r="D49" s="27">
        <f>(2*1)+(2*1.33)</f>
        <v>4.66</v>
      </c>
      <c r="E49" s="27">
        <f>92-9-4</f>
        <v>79</v>
      </c>
      <c r="F49" s="104"/>
      <c r="H49" s="43"/>
      <c r="I49" s="43"/>
    </row>
    <row r="50" spans="1:16" x14ac:dyDescent="0.25">
      <c r="A50" s="101"/>
      <c r="B50" s="13" t="s">
        <v>65</v>
      </c>
      <c r="C50" s="13">
        <v>2</v>
      </c>
      <c r="D50" s="27">
        <f>(2*(1+(1/8)))+(2*1.33)</f>
        <v>4.91</v>
      </c>
      <c r="E50" s="27">
        <v>10</v>
      </c>
      <c r="F50" s="104"/>
      <c r="H50" s="43"/>
      <c r="I50" s="43"/>
    </row>
    <row r="51" spans="1:16" x14ac:dyDescent="0.25">
      <c r="A51" s="101"/>
      <c r="B51" s="13" t="s">
        <v>60</v>
      </c>
      <c r="C51" s="13">
        <v>2</v>
      </c>
      <c r="D51" s="27">
        <f>(2*0.75)+(2*1.33)</f>
        <v>4.16</v>
      </c>
      <c r="E51" s="27">
        <f>60-6</f>
        <v>54</v>
      </c>
      <c r="F51" s="104"/>
      <c r="H51" s="43"/>
      <c r="I51" s="43"/>
    </row>
    <row r="52" spans="1:16" ht="15.75" thickBot="1" x14ac:dyDescent="0.3">
      <c r="A52" s="106"/>
      <c r="B52" s="18" t="s">
        <v>66</v>
      </c>
      <c r="C52" s="18">
        <v>1</v>
      </c>
      <c r="D52" s="46">
        <f>(2*4.5)+(2*(3/8))</f>
        <v>9.75</v>
      </c>
      <c r="E52" s="46">
        <v>315.75</v>
      </c>
      <c r="F52" s="105"/>
      <c r="H52" s="43"/>
      <c r="I52" s="43"/>
    </row>
    <row r="53" spans="1:16" x14ac:dyDescent="0.25">
      <c r="A53" s="100" t="s">
        <v>78</v>
      </c>
      <c r="B53" s="17" t="s">
        <v>60</v>
      </c>
      <c r="C53" s="17">
        <v>2</v>
      </c>
      <c r="D53" s="34">
        <v>4.16</v>
      </c>
      <c r="E53" s="34">
        <v>17.75</v>
      </c>
      <c r="F53" s="103">
        <f>(2*D53*E53)+(D54*E54)</f>
        <v>322.12</v>
      </c>
      <c r="H53" s="43"/>
      <c r="I53" s="43"/>
    </row>
    <row r="54" spans="1:16" ht="15.75" thickBot="1" x14ac:dyDescent="0.3">
      <c r="A54" s="102"/>
      <c r="B54" s="13" t="s">
        <v>66</v>
      </c>
      <c r="C54" s="13">
        <v>1</v>
      </c>
      <c r="D54" s="27">
        <v>9.8000000000000007</v>
      </c>
      <c r="E54" s="91">
        <v>17.8</v>
      </c>
      <c r="F54" s="105"/>
      <c r="G54" s="49"/>
      <c r="H54" s="43"/>
      <c r="I54" s="43"/>
    </row>
    <row r="55" spans="1:16" ht="15.6" customHeight="1" thickBot="1" x14ac:dyDescent="0.3">
      <c r="A55" s="14"/>
      <c r="B55" s="14"/>
      <c r="C55" s="14"/>
      <c r="D55" s="26"/>
      <c r="E55" s="28" t="s">
        <v>0</v>
      </c>
      <c r="F55" s="33">
        <f>SUM(F5:F53)</f>
        <v>36830.222500000003</v>
      </c>
      <c r="G55" s="4"/>
    </row>
    <row r="56" spans="1:16" ht="15.6" customHeight="1" x14ac:dyDescent="0.25">
      <c r="A56" s="14"/>
      <c r="B56" s="14"/>
      <c r="C56" s="14"/>
      <c r="D56" s="26"/>
      <c r="E56" s="26"/>
      <c r="F56" s="39"/>
      <c r="G56" s="4"/>
    </row>
    <row r="57" spans="1:16" ht="15.6" customHeight="1" x14ac:dyDescent="0.25">
      <c r="A57" s="14"/>
      <c r="B57" s="14"/>
      <c r="C57" s="14"/>
      <c r="D57" s="26"/>
      <c r="E57" s="26"/>
      <c r="F57" s="39"/>
      <c r="G57" s="4"/>
    </row>
    <row r="58" spans="1:16" ht="15.75" thickBot="1" x14ac:dyDescent="0.3">
      <c r="A58" s="4"/>
      <c r="B58" s="4"/>
      <c r="C58" s="4"/>
      <c r="D58" s="4"/>
      <c r="E58" s="4"/>
      <c r="G58" s="4"/>
    </row>
    <row r="59" spans="1:16" ht="60.75" thickBot="1" x14ac:dyDescent="0.3">
      <c r="A59" s="8" t="s">
        <v>41</v>
      </c>
      <c r="B59" s="9" t="s">
        <v>36</v>
      </c>
      <c r="C59" s="9" t="s">
        <v>37</v>
      </c>
      <c r="D59" s="9" t="s">
        <v>38</v>
      </c>
      <c r="E59" s="9" t="s">
        <v>50</v>
      </c>
      <c r="F59" s="15" t="s">
        <v>51</v>
      </c>
      <c r="G59" s="10" t="s">
        <v>40</v>
      </c>
      <c r="J59" s="48"/>
      <c r="K59" s="54" t="s">
        <v>73</v>
      </c>
      <c r="L59" s="50" t="s">
        <v>37</v>
      </c>
      <c r="M59" s="51" t="s">
        <v>77</v>
      </c>
      <c r="N59" s="51" t="s">
        <v>39</v>
      </c>
      <c r="O59" s="22" t="s">
        <v>40</v>
      </c>
      <c r="P59" s="49"/>
    </row>
    <row r="60" spans="1:16" x14ac:dyDescent="0.25">
      <c r="A60" s="11" t="s">
        <v>6</v>
      </c>
      <c r="B60" s="12" t="str">
        <f>I$4</f>
        <v>L4x4x3/8</v>
      </c>
      <c r="C60" s="12">
        <v>22</v>
      </c>
      <c r="D60" s="23">
        <v>1.3</v>
      </c>
      <c r="E60" s="23">
        <v>11.23</v>
      </c>
      <c r="F60" s="23">
        <v>10.5</v>
      </c>
      <c r="G60" s="24">
        <f>D60*(E60+F60)*C60</f>
        <v>621.47800000000007</v>
      </c>
      <c r="J60" s="48"/>
      <c r="K60" s="79" t="s">
        <v>76</v>
      </c>
      <c r="L60" s="80">
        <v>2</v>
      </c>
      <c r="M60" s="80">
        <v>6</v>
      </c>
      <c r="N60" s="80">
        <v>7</v>
      </c>
      <c r="O60" s="81">
        <f t="shared" ref="O60" si="3">2*PI()*0.25*N60*2</f>
        <v>21.991148575128552</v>
      </c>
      <c r="P60" s="49"/>
    </row>
    <row r="61" spans="1:16" x14ac:dyDescent="0.25">
      <c r="A61" s="16" t="s">
        <v>7</v>
      </c>
      <c r="B61" s="12" t="str">
        <f t="shared" ref="B61:B64" si="4">I$4</f>
        <v>L4x4x3/8</v>
      </c>
      <c r="C61" s="13">
        <v>22</v>
      </c>
      <c r="D61" s="23">
        <v>1.3</v>
      </c>
      <c r="E61" s="23">
        <v>11.23</v>
      </c>
      <c r="F61" s="23">
        <v>10.5</v>
      </c>
      <c r="G61" s="24">
        <f>D61*(E61+F61)*C61</f>
        <v>621.47800000000007</v>
      </c>
      <c r="K61" s="82" t="s">
        <v>74</v>
      </c>
      <c r="L61" s="83">
        <v>2</v>
      </c>
      <c r="M61" s="83">
        <v>6</v>
      </c>
      <c r="N61" s="83">
        <v>7</v>
      </c>
      <c r="O61" s="81">
        <f>2*PI()*0.25*N61*2</f>
        <v>21.991148575128552</v>
      </c>
      <c r="P61" s="49"/>
    </row>
    <row r="62" spans="1:16" ht="15.75" thickBot="1" x14ac:dyDescent="0.3">
      <c r="A62" s="16" t="s">
        <v>8</v>
      </c>
      <c r="B62" s="12" t="str">
        <f t="shared" si="4"/>
        <v>L4x4x3/8</v>
      </c>
      <c r="C62" s="13">
        <v>22</v>
      </c>
      <c r="D62" s="23">
        <v>1.3</v>
      </c>
      <c r="E62" s="23">
        <v>11.23</v>
      </c>
      <c r="F62" s="23">
        <v>10.5</v>
      </c>
      <c r="G62" s="24">
        <f>D62*(E62+F62)*C62</f>
        <v>621.47800000000007</v>
      </c>
      <c r="J62" s="48"/>
      <c r="K62" s="84" t="s">
        <v>75</v>
      </c>
      <c r="L62" s="85">
        <v>2</v>
      </c>
      <c r="M62" s="85">
        <v>6</v>
      </c>
      <c r="N62" s="85">
        <v>19</v>
      </c>
      <c r="O62" s="86">
        <f>2*PI()*0.25*N62*2</f>
        <v>59.690260418206066</v>
      </c>
      <c r="P62" s="49"/>
    </row>
    <row r="63" spans="1:16" ht="15.75" thickBot="1" x14ac:dyDescent="0.3">
      <c r="A63" s="16" t="s">
        <v>9</v>
      </c>
      <c r="B63" s="12" t="str">
        <f t="shared" si="4"/>
        <v>L4x4x3/8</v>
      </c>
      <c r="C63" s="13">
        <v>22</v>
      </c>
      <c r="D63" s="23">
        <v>1.3</v>
      </c>
      <c r="E63" s="23">
        <v>11.23</v>
      </c>
      <c r="F63" s="27">
        <v>10.5</v>
      </c>
      <c r="G63" s="32">
        <f>D63*(E63+F63)*C63</f>
        <v>621.47800000000007</v>
      </c>
      <c r="K63" s="87"/>
      <c r="L63" s="87"/>
      <c r="M63" s="87"/>
      <c r="N63" s="56" t="s">
        <v>0</v>
      </c>
      <c r="O63" s="88">
        <f>SUM(O60:O62)</f>
        <v>103.67255756846316</v>
      </c>
    </row>
    <row r="64" spans="1:16" ht="15.75" thickBot="1" x14ac:dyDescent="0.3">
      <c r="A64" s="11" t="s">
        <v>10</v>
      </c>
      <c r="B64" s="12" t="str">
        <f t="shared" si="4"/>
        <v>L4x4x3/8</v>
      </c>
      <c r="C64" s="17">
        <v>22</v>
      </c>
      <c r="D64" s="23">
        <v>1.3</v>
      </c>
      <c r="E64" s="23">
        <v>11.23</v>
      </c>
      <c r="F64" s="34">
        <v>10.5</v>
      </c>
      <c r="G64" s="37">
        <f>D64*(E64+F64)*C64</f>
        <v>621.47800000000007</v>
      </c>
      <c r="K64" s="55"/>
      <c r="L64" s="55"/>
      <c r="M64" s="55"/>
      <c r="N64" s="55"/>
      <c r="O64" s="55"/>
    </row>
    <row r="65" spans="1:15" ht="15.75" thickBot="1" x14ac:dyDescent="0.3">
      <c r="A65" s="14"/>
      <c r="B65" s="35" t="s">
        <v>0</v>
      </c>
      <c r="C65" s="36">
        <f>SUM(C60:C64)</f>
        <v>110</v>
      </c>
      <c r="D65" s="26"/>
      <c r="E65" s="26"/>
      <c r="F65" s="28" t="s">
        <v>0</v>
      </c>
      <c r="G65" s="33">
        <f>SUM(G60:G64)</f>
        <v>3107.3900000000003</v>
      </c>
      <c r="K65" s="55"/>
      <c r="L65" s="55"/>
      <c r="M65" s="55"/>
      <c r="N65" s="55"/>
      <c r="O65" s="55"/>
    </row>
    <row r="66" spans="1:15" ht="15.75" thickBot="1" x14ac:dyDescent="0.3">
      <c r="A66" s="5"/>
      <c r="K66" s="55"/>
      <c r="L66" s="55"/>
      <c r="M66" s="55"/>
      <c r="N66" s="55"/>
      <c r="O66" s="55"/>
    </row>
    <row r="67" spans="1:15" ht="45.75" thickBot="1" x14ac:dyDescent="0.3">
      <c r="A67" s="52" t="s">
        <v>46</v>
      </c>
      <c r="B67" s="53" t="s">
        <v>36</v>
      </c>
      <c r="C67" s="9" t="s">
        <v>37</v>
      </c>
      <c r="D67" s="9" t="s">
        <v>38</v>
      </c>
      <c r="E67" s="9" t="s">
        <v>44</v>
      </c>
      <c r="F67" s="15" t="s">
        <v>45</v>
      </c>
      <c r="G67" s="10" t="s">
        <v>40</v>
      </c>
      <c r="H67" s="6"/>
    </row>
    <row r="68" spans="1:15" x14ac:dyDescent="0.25">
      <c r="A68" s="57" t="s">
        <v>11</v>
      </c>
      <c r="B68" s="58" t="s">
        <v>3</v>
      </c>
      <c r="C68" s="58">
        <v>0</v>
      </c>
      <c r="D68" s="59">
        <v>1.288</v>
      </c>
      <c r="E68" s="59">
        <f>7.27*2</f>
        <v>14.54</v>
      </c>
      <c r="F68" s="59">
        <f>7.537+7.416</f>
        <v>14.952999999999999</v>
      </c>
      <c r="G68" s="60">
        <f>D68*(E68+F68)*C68</f>
        <v>0</v>
      </c>
      <c r="H68" s="7" t="s">
        <v>34</v>
      </c>
    </row>
    <row r="69" spans="1:15" x14ac:dyDescent="0.25">
      <c r="A69" s="61" t="s">
        <v>12</v>
      </c>
      <c r="B69" s="62" t="s">
        <v>3</v>
      </c>
      <c r="C69" s="63">
        <v>0</v>
      </c>
      <c r="D69" s="64">
        <v>1.288</v>
      </c>
      <c r="E69" s="65">
        <f>7.27*2</f>
        <v>14.54</v>
      </c>
      <c r="F69" s="65">
        <f t="shared" ref="F69:F71" si="5">7.537+7.416</f>
        <v>14.952999999999999</v>
      </c>
      <c r="G69" s="66">
        <f>D69*(E69+F69)*C69</f>
        <v>0</v>
      </c>
      <c r="H69" s="6"/>
    </row>
    <row r="70" spans="1:15" x14ac:dyDescent="0.25">
      <c r="A70" s="67" t="s">
        <v>13</v>
      </c>
      <c r="B70" s="68" t="s">
        <v>3</v>
      </c>
      <c r="C70" s="58">
        <v>0</v>
      </c>
      <c r="D70" s="69">
        <v>1.288</v>
      </c>
      <c r="E70" s="59">
        <f>7.27*2</f>
        <v>14.54</v>
      </c>
      <c r="F70" s="59">
        <f t="shared" si="5"/>
        <v>14.952999999999999</v>
      </c>
      <c r="G70" s="60">
        <f>D70*(E70+F70)*C70</f>
        <v>0</v>
      </c>
      <c r="H70" s="6"/>
    </row>
    <row r="71" spans="1:15" x14ac:dyDescent="0.25">
      <c r="A71" s="61" t="s">
        <v>14</v>
      </c>
      <c r="B71" s="70" t="s">
        <v>3</v>
      </c>
      <c r="C71" s="71">
        <v>0</v>
      </c>
      <c r="D71" s="72">
        <v>1.288</v>
      </c>
      <c r="E71" s="73">
        <f>7.27*2</f>
        <v>14.54</v>
      </c>
      <c r="F71" s="73">
        <f t="shared" si="5"/>
        <v>14.952999999999999</v>
      </c>
      <c r="G71" s="74">
        <f>D71*(E71+F71)*C71</f>
        <v>0</v>
      </c>
      <c r="H71" s="6"/>
    </row>
    <row r="72" spans="1:15" ht="15.75" thickBot="1" x14ac:dyDescent="0.3">
      <c r="A72" s="75" t="s">
        <v>52</v>
      </c>
      <c r="B72" s="76" t="s">
        <v>3</v>
      </c>
      <c r="C72" s="76">
        <v>0</v>
      </c>
      <c r="D72" s="77">
        <v>1.288</v>
      </c>
      <c r="E72" s="77">
        <v>14.54</v>
      </c>
      <c r="F72" s="77">
        <v>14.952999999999999</v>
      </c>
      <c r="G72" s="78">
        <v>0</v>
      </c>
      <c r="H72" s="6"/>
    </row>
    <row r="73" spans="1:15" ht="15.75" thickBot="1" x14ac:dyDescent="0.3">
      <c r="A73" s="4"/>
      <c r="B73" s="4"/>
      <c r="C73" s="4"/>
      <c r="D73" s="4"/>
      <c r="E73" s="4"/>
      <c r="F73" s="89" t="s">
        <v>0</v>
      </c>
      <c r="G73" s="90">
        <f>SUM(G68:G72)</f>
        <v>0</v>
      </c>
      <c r="H73" s="6"/>
    </row>
    <row r="74" spans="1:15" ht="15.75" thickBot="1" x14ac:dyDescent="0.3"/>
    <row r="75" spans="1:15" ht="45.75" thickBot="1" x14ac:dyDescent="0.3">
      <c r="A75" s="8" t="s">
        <v>47</v>
      </c>
      <c r="B75" s="9" t="s">
        <v>36</v>
      </c>
      <c r="C75" s="9" t="s">
        <v>37</v>
      </c>
      <c r="D75" s="9" t="s">
        <v>42</v>
      </c>
      <c r="E75" s="9" t="s">
        <v>43</v>
      </c>
      <c r="F75" s="9" t="s">
        <v>48</v>
      </c>
      <c r="G75" s="15" t="s">
        <v>49</v>
      </c>
      <c r="H75" s="15" t="s">
        <v>45</v>
      </c>
      <c r="I75" s="10" t="s">
        <v>4</v>
      </c>
    </row>
    <row r="76" spans="1:15" x14ac:dyDescent="0.25">
      <c r="A76" s="11" t="s">
        <v>15</v>
      </c>
      <c r="B76" s="12" t="str">
        <f>I$1</f>
        <v>L4x4x5/16</v>
      </c>
      <c r="C76" s="12">
        <v>1</v>
      </c>
      <c r="D76" s="12"/>
      <c r="E76" s="23">
        <v>1.298</v>
      </c>
      <c r="F76" s="23">
        <v>15.968999999999999</v>
      </c>
      <c r="G76" s="23">
        <v>2.21</v>
      </c>
      <c r="H76" s="23">
        <v>18.2</v>
      </c>
      <c r="I76" s="24">
        <f t="shared" ref="I76:I85" si="6">E76*(F76+H76+G76)</f>
        <v>47.219941999999996</v>
      </c>
    </row>
    <row r="77" spans="1:15" x14ac:dyDescent="0.25">
      <c r="A77" s="11" t="s">
        <v>17</v>
      </c>
      <c r="B77" s="12" t="str">
        <f>I$1</f>
        <v>L4x4x5/16</v>
      </c>
      <c r="C77" s="12">
        <v>1</v>
      </c>
      <c r="D77" s="12"/>
      <c r="E77" s="23">
        <v>1.298</v>
      </c>
      <c r="F77" s="23">
        <v>15.968999999999999</v>
      </c>
      <c r="G77" s="23">
        <v>2.21</v>
      </c>
      <c r="H77" s="23">
        <v>18.2</v>
      </c>
      <c r="I77" s="24">
        <f t="shared" si="6"/>
        <v>47.219941999999996</v>
      </c>
    </row>
    <row r="78" spans="1:15" x14ac:dyDescent="0.25">
      <c r="A78" s="16" t="s">
        <v>18</v>
      </c>
      <c r="B78" s="12" t="str">
        <f t="shared" ref="B78:B83" si="7">I$1</f>
        <v>L4x4x5/16</v>
      </c>
      <c r="C78" s="12">
        <v>1</v>
      </c>
      <c r="D78" s="12"/>
      <c r="E78" s="23">
        <v>1.298</v>
      </c>
      <c r="F78" s="23">
        <v>15.968999999999999</v>
      </c>
      <c r="G78" s="23">
        <v>2.21</v>
      </c>
      <c r="H78" s="23">
        <v>18.2</v>
      </c>
      <c r="I78" s="24">
        <f t="shared" si="6"/>
        <v>47.219941999999996</v>
      </c>
    </row>
    <row r="79" spans="1:15" x14ac:dyDescent="0.25">
      <c r="A79" s="16" t="s">
        <v>19</v>
      </c>
      <c r="B79" s="12" t="str">
        <f t="shared" si="7"/>
        <v>L4x4x5/16</v>
      </c>
      <c r="C79" s="12">
        <v>1</v>
      </c>
      <c r="D79" s="12"/>
      <c r="E79" s="23">
        <v>1.298</v>
      </c>
      <c r="F79" s="23">
        <v>15.968999999999999</v>
      </c>
      <c r="G79" s="23">
        <v>2.21</v>
      </c>
      <c r="H79" s="23">
        <v>18.2</v>
      </c>
      <c r="I79" s="24">
        <f t="shared" si="6"/>
        <v>47.219941999999996</v>
      </c>
    </row>
    <row r="80" spans="1:15" x14ac:dyDescent="0.25">
      <c r="A80" s="16" t="s">
        <v>20</v>
      </c>
      <c r="B80" s="12" t="str">
        <f t="shared" si="7"/>
        <v>L4x4x5/16</v>
      </c>
      <c r="C80" s="12">
        <v>1</v>
      </c>
      <c r="D80" s="12"/>
      <c r="E80" s="23">
        <v>1.298</v>
      </c>
      <c r="F80" s="23">
        <v>15.968999999999999</v>
      </c>
      <c r="G80" s="23">
        <v>2.21</v>
      </c>
      <c r="H80" s="23">
        <v>18.2</v>
      </c>
      <c r="I80" s="24">
        <f t="shared" si="6"/>
        <v>47.219941999999996</v>
      </c>
    </row>
    <row r="81" spans="1:16" x14ac:dyDescent="0.25">
      <c r="A81" s="16" t="s">
        <v>21</v>
      </c>
      <c r="B81" s="12" t="str">
        <f t="shared" si="7"/>
        <v>L4x4x5/16</v>
      </c>
      <c r="C81" s="12">
        <v>1</v>
      </c>
      <c r="D81" s="12"/>
      <c r="E81" s="23">
        <v>1.298</v>
      </c>
      <c r="F81" s="23">
        <v>15.968999999999999</v>
      </c>
      <c r="G81" s="23">
        <v>2.21</v>
      </c>
      <c r="H81" s="23">
        <v>18.2</v>
      </c>
      <c r="I81" s="24">
        <f t="shared" si="6"/>
        <v>47.219941999999996</v>
      </c>
    </row>
    <row r="82" spans="1:16" x14ac:dyDescent="0.25">
      <c r="A82" s="16" t="s">
        <v>22</v>
      </c>
      <c r="B82" s="12" t="str">
        <f t="shared" si="7"/>
        <v>L4x4x5/16</v>
      </c>
      <c r="C82" s="13">
        <v>1</v>
      </c>
      <c r="D82" s="12"/>
      <c r="E82" s="23">
        <v>1.298</v>
      </c>
      <c r="F82" s="23">
        <v>15.968999999999999</v>
      </c>
      <c r="G82" s="23">
        <v>2.21</v>
      </c>
      <c r="H82" s="23">
        <v>18.2</v>
      </c>
      <c r="I82" s="24">
        <f t="shared" si="6"/>
        <v>47.219941999999996</v>
      </c>
    </row>
    <row r="83" spans="1:16" x14ac:dyDescent="0.25">
      <c r="A83" s="16" t="s">
        <v>23</v>
      </c>
      <c r="B83" s="12" t="str">
        <f t="shared" si="7"/>
        <v>L4x4x5/16</v>
      </c>
      <c r="C83" s="13">
        <v>1</v>
      </c>
      <c r="D83" s="12"/>
      <c r="E83" s="23">
        <v>1.298</v>
      </c>
      <c r="F83" s="23">
        <v>15.968999999999999</v>
      </c>
      <c r="G83" s="23">
        <v>2.21</v>
      </c>
      <c r="H83" s="23">
        <v>18.2</v>
      </c>
      <c r="I83" s="24">
        <f t="shared" si="6"/>
        <v>47.219941999999996</v>
      </c>
    </row>
    <row r="84" spans="1:16" x14ac:dyDescent="0.25">
      <c r="A84" s="16" t="s">
        <v>57</v>
      </c>
      <c r="B84" s="12" t="str">
        <f t="shared" ref="B84" si="8">I$1</f>
        <v>L4x4x5/16</v>
      </c>
      <c r="C84" s="13">
        <v>1</v>
      </c>
      <c r="D84" s="12"/>
      <c r="E84" s="23">
        <v>1.298</v>
      </c>
      <c r="F84" s="23">
        <v>15.968999999999999</v>
      </c>
      <c r="G84" s="23">
        <v>2.21</v>
      </c>
      <c r="H84" s="23">
        <v>18.2</v>
      </c>
      <c r="I84" s="24">
        <f t="shared" si="6"/>
        <v>47.219941999999996</v>
      </c>
    </row>
    <row r="85" spans="1:16" x14ac:dyDescent="0.25">
      <c r="A85" s="16" t="s">
        <v>58</v>
      </c>
      <c r="B85" s="12" t="str">
        <f>I$1</f>
        <v>L4x4x5/16</v>
      </c>
      <c r="C85" s="13">
        <v>1</v>
      </c>
      <c r="D85" s="12"/>
      <c r="E85" s="23">
        <v>1.298</v>
      </c>
      <c r="F85" s="23">
        <v>15.968999999999999</v>
      </c>
      <c r="G85" s="23">
        <v>2.21</v>
      </c>
      <c r="H85" s="23">
        <v>18.2</v>
      </c>
      <c r="I85" s="24">
        <f t="shared" si="6"/>
        <v>47.219941999999996</v>
      </c>
    </row>
    <row r="86" spans="1:16" x14ac:dyDescent="0.25">
      <c r="A86" s="11" t="s">
        <v>24</v>
      </c>
      <c r="B86" s="12" t="s">
        <v>25</v>
      </c>
      <c r="C86" s="12">
        <v>20</v>
      </c>
      <c r="D86" s="41">
        <f>3/8</f>
        <v>0.375</v>
      </c>
      <c r="E86" s="23">
        <f>(F86*2)+(G86*2)-0.5</f>
        <v>4.833333333333333</v>
      </c>
      <c r="F86" s="23">
        <v>1.75</v>
      </c>
      <c r="G86" s="23">
        <f>11/12</f>
        <v>0.91666666666666663</v>
      </c>
      <c r="H86" s="23" t="s">
        <v>16</v>
      </c>
      <c r="I86" s="29">
        <f>(E86*D86+F86*G86)*C86</f>
        <v>68.333333333333329</v>
      </c>
    </row>
    <row r="87" spans="1:16" ht="15.75" thickBot="1" x14ac:dyDescent="0.3">
      <c r="A87" s="19" t="s">
        <v>26</v>
      </c>
      <c r="B87" s="20" t="s">
        <v>25</v>
      </c>
      <c r="C87" s="18">
        <v>20</v>
      </c>
      <c r="D87" s="42">
        <f>3/8</f>
        <v>0.375</v>
      </c>
      <c r="E87" s="25">
        <f>(F87*2)+(G87*2)-0.5</f>
        <v>3.833333333333333</v>
      </c>
      <c r="F87" s="25">
        <v>1.25</v>
      </c>
      <c r="G87" s="25">
        <f>11/12</f>
        <v>0.91666666666666663</v>
      </c>
      <c r="H87" s="25" t="s">
        <v>16</v>
      </c>
      <c r="I87" s="30">
        <f>((E87*D87)+(F87*G87))*C87</f>
        <v>51.666666666666657</v>
      </c>
    </row>
    <row r="88" spans="1:16" ht="15.75" thickBot="1" x14ac:dyDescent="0.3">
      <c r="A88" s="21"/>
      <c r="B88" s="21"/>
      <c r="C88" s="21"/>
      <c r="D88" s="21"/>
      <c r="E88" s="31"/>
      <c r="F88" s="31"/>
      <c r="G88" s="31"/>
      <c r="H88" s="28" t="s">
        <v>0</v>
      </c>
      <c r="I88" s="33">
        <f>SUM(I76:I87)</f>
        <v>592.19941999999992</v>
      </c>
    </row>
    <row r="89" spans="1:16" ht="15.75" thickBot="1" x14ac:dyDescent="0.3">
      <c r="A89" s="21"/>
      <c r="B89" s="21"/>
      <c r="C89" s="21"/>
      <c r="D89" s="21"/>
      <c r="E89" s="31"/>
      <c r="F89" s="31"/>
      <c r="G89" s="31"/>
      <c r="H89" s="26"/>
      <c r="I89" s="39"/>
    </row>
    <row r="90" spans="1:16" ht="45.75" thickBot="1" x14ac:dyDescent="0.3">
      <c r="A90" s="8" t="s">
        <v>53</v>
      </c>
      <c r="B90" s="9" t="s">
        <v>36</v>
      </c>
      <c r="C90" s="9" t="s">
        <v>37</v>
      </c>
      <c r="D90" s="9" t="s">
        <v>38</v>
      </c>
      <c r="E90" s="15" t="s">
        <v>51</v>
      </c>
      <c r="F90" s="10" t="s">
        <v>40</v>
      </c>
    </row>
    <row r="91" spans="1:16" x14ac:dyDescent="0.25">
      <c r="A91" s="11" t="s">
        <v>55</v>
      </c>
      <c r="B91" s="12" t="str">
        <f>I$1</f>
        <v>L4x4x5/16</v>
      </c>
      <c r="C91" s="12">
        <v>22</v>
      </c>
      <c r="D91" s="23">
        <v>1.3</v>
      </c>
      <c r="E91" s="23">
        <v>10.5</v>
      </c>
      <c r="F91" s="24">
        <f>D91*(E91)*C91</f>
        <v>300.3</v>
      </c>
    </row>
    <row r="92" spans="1:16" ht="15.75" thickBot="1" x14ac:dyDescent="0.3">
      <c r="A92" s="16" t="s">
        <v>56</v>
      </c>
      <c r="B92" s="12" t="str">
        <f t="shared" ref="B92" si="9">I$4</f>
        <v>L4x4x3/8</v>
      </c>
      <c r="C92" s="13">
        <v>88</v>
      </c>
      <c r="D92" s="23">
        <v>1.3</v>
      </c>
      <c r="E92" s="23">
        <v>10.5</v>
      </c>
      <c r="F92" s="24">
        <f t="shared" ref="F92" si="10">D92*(E92)*C92</f>
        <v>1201.2</v>
      </c>
    </row>
    <row r="93" spans="1:16" ht="15.75" thickBot="1" x14ac:dyDescent="0.3">
      <c r="A93" s="14"/>
      <c r="B93" s="35" t="s">
        <v>0</v>
      </c>
      <c r="C93" s="36">
        <f>SUM(C91:C92)</f>
        <v>110</v>
      </c>
      <c r="D93" s="26"/>
      <c r="E93" s="28" t="s">
        <v>0</v>
      </c>
      <c r="F93" s="40">
        <f>SUM(F91:F92)</f>
        <v>1501.5</v>
      </c>
      <c r="G93" s="39"/>
    </row>
    <row r="94" spans="1:16" ht="15.75" thickBot="1" x14ac:dyDescent="0.3"/>
    <row r="95" spans="1:16" ht="15" customHeight="1" x14ac:dyDescent="0.25">
      <c r="A95">
        <v>2.875</v>
      </c>
      <c r="B95" t="s">
        <v>27</v>
      </c>
      <c r="C95" t="s">
        <v>28</v>
      </c>
      <c r="L95" s="96" t="s">
        <v>5</v>
      </c>
      <c r="M95" s="97"/>
      <c r="O95" s="43"/>
      <c r="P95" s="43"/>
    </row>
    <row r="96" spans="1:16" x14ac:dyDescent="0.25">
      <c r="A96">
        <v>10</v>
      </c>
      <c r="B96" t="s">
        <v>29</v>
      </c>
      <c r="L96" s="98"/>
      <c r="M96" s="99"/>
      <c r="O96" s="43"/>
      <c r="P96" s="43"/>
    </row>
    <row r="97" spans="1:16" x14ac:dyDescent="0.25">
      <c r="A97" t="s">
        <v>30</v>
      </c>
      <c r="B97">
        <f>A95*10</f>
        <v>28.75</v>
      </c>
      <c r="L97" s="98"/>
      <c r="M97" s="99"/>
      <c r="O97" s="43"/>
      <c r="P97" s="43"/>
    </row>
    <row r="98" spans="1:16" x14ac:dyDescent="0.25">
      <c r="D98" t="s">
        <v>32</v>
      </c>
      <c r="L98" s="98"/>
      <c r="M98" s="99"/>
      <c r="O98" s="43"/>
      <c r="P98" s="43"/>
    </row>
    <row r="99" spans="1:16" x14ac:dyDescent="0.25">
      <c r="L99" s="92">
        <f>SUM(F55,G65,G73,I88,F93,O63)</f>
        <v>42134.984477568461</v>
      </c>
      <c r="M99" s="93"/>
      <c r="O99" s="44"/>
      <c r="P99" s="44"/>
    </row>
    <row r="100" spans="1:16" ht="15.75" thickBot="1" x14ac:dyDescent="0.3">
      <c r="L100" s="94"/>
      <c r="M100" s="95"/>
      <c r="O100" s="44"/>
      <c r="P100" s="44"/>
    </row>
    <row r="101" spans="1:16" x14ac:dyDescent="0.25">
      <c r="L101" s="47"/>
      <c r="M101">
        <f>B97</f>
        <v>28.75</v>
      </c>
      <c r="O101" s="2"/>
    </row>
    <row r="102" spans="1:16" x14ac:dyDescent="0.25">
      <c r="M102" s="3">
        <f>ROUNDUP(L99+M101,0)</f>
        <v>42164</v>
      </c>
      <c r="P102" s="3"/>
    </row>
  </sheetData>
  <mergeCells count="17">
    <mergeCell ref="H1:H3"/>
    <mergeCell ref="A13:A20"/>
    <mergeCell ref="F13:F20"/>
    <mergeCell ref="F5:F12"/>
    <mergeCell ref="A5:A12"/>
    <mergeCell ref="L99:M100"/>
    <mergeCell ref="L95:M98"/>
    <mergeCell ref="A21:A28"/>
    <mergeCell ref="F21:F28"/>
    <mergeCell ref="A29:A36"/>
    <mergeCell ref="F29:F36"/>
    <mergeCell ref="A37:A44"/>
    <mergeCell ref="F37:F44"/>
    <mergeCell ref="A45:A52"/>
    <mergeCell ref="F45:F52"/>
    <mergeCell ref="A53:A54"/>
    <mergeCell ref="F53:F54"/>
  </mergeCells>
  <phoneticPr fontId="4" type="noConversion"/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PaintCalcs_HAM-71-0505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Garret</dc:creator>
  <cp:lastModifiedBy>Peters, Benjamin</cp:lastModifiedBy>
  <dcterms:created xsi:type="dcterms:W3CDTF">2024-06-24T15:49:06Z</dcterms:created>
  <dcterms:modified xsi:type="dcterms:W3CDTF">2025-11-06T19:28:03Z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