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65521" windowWidth="13515" windowHeight="7740" activeTab="0"/>
  </bookViews>
  <sheets>
    <sheet name="Gateway Pvmt Resur. Quantities" sheetId="1" r:id="rId1"/>
  </sheets>
  <definedNames>
    <definedName name="_xlnm.Print_Area" localSheetId="0">'Gateway Pvmt Resur. Quantities'!$A$1:$U$38</definedName>
    <definedName name="_xlnm.Print_Titles" localSheetId="0">'Gateway Pvmt Resur. Quantities'!$7:$11</definedName>
  </definedNames>
  <calcPr fullCalcOnLoad="1"/>
</workbook>
</file>

<file path=xl/sharedStrings.xml><?xml version="1.0" encoding="utf-8"?>
<sst xmlns="http://schemas.openxmlformats.org/spreadsheetml/2006/main" count="55" uniqueCount="46">
  <si>
    <t>FROM</t>
  </si>
  <si>
    <t>TO</t>
  </si>
  <si>
    <t>FT.</t>
  </si>
  <si>
    <t>SQ. FT.</t>
  </si>
  <si>
    <t>SQ. YD.</t>
  </si>
  <si>
    <t>CU. YD.</t>
  </si>
  <si>
    <t>CU. YD</t>
  </si>
  <si>
    <t>D</t>
  </si>
  <si>
    <t>PLANIMETER AREA</t>
  </si>
  <si>
    <t>AGGREGATE BASE, 6"</t>
  </si>
  <si>
    <t>STATION</t>
  </si>
  <si>
    <t>LENGTH</t>
  </si>
  <si>
    <t>PAVEMENT QUANTITIES</t>
  </si>
  <si>
    <t>E</t>
  </si>
  <si>
    <t>F</t>
  </si>
  <si>
    <t>A</t>
  </si>
  <si>
    <t>B</t>
  </si>
  <si>
    <t>B-A=C</t>
  </si>
  <si>
    <t>G</t>
  </si>
  <si>
    <t>H</t>
  </si>
  <si>
    <t>AREA (1)</t>
  </si>
  <si>
    <t>AREA (2)</t>
  </si>
  <si>
    <t>J</t>
  </si>
  <si>
    <t>AVERAGE WIDTH AGGR.
BASE (1)</t>
  </si>
  <si>
    <t>AVERAGE WIDTHCONCRETE OR ASPHALT(2)</t>
  </si>
  <si>
    <t>AVERAGE WIDTH GUTTERTO GUTTER (3)</t>
  </si>
  <si>
    <t>CU.YD.</t>
  </si>
  <si>
    <t>SQ.YD.</t>
  </si>
  <si>
    <t xml:space="preserve">1.75" Asphalt Concrete Intermediate Course, 19mm, Type A (446) </t>
  </si>
  <si>
    <t>9" PORTLAND CEMENT CONCRETE BASE</t>
  </si>
  <si>
    <t>TACK COAT FOR INTERMEDIATE COURSE</t>
  </si>
  <si>
    <t>TACK COAT</t>
  </si>
  <si>
    <t>3" PAVEMENT PLANING</t>
  </si>
  <si>
    <t>GALLON</t>
  </si>
  <si>
    <t>Subtotal</t>
  </si>
  <si>
    <t>***Pavement Repairs not accounted for in quantities</t>
  </si>
  <si>
    <t>PROJECT - Cleveland Innerbelt - CCG1</t>
  </si>
  <si>
    <t>ODOT PROJECT # - CUY-90-14.90</t>
  </si>
  <si>
    <t>PID 77332 / 85531</t>
  </si>
  <si>
    <t>HNTB PROJECT # - 49633 PA 002</t>
  </si>
  <si>
    <t>1.5" Asphalt Concrete Surface Course, 12.5mm, Type A (446)</t>
  </si>
  <si>
    <t>EXIST I.R. 90 (LT &amp; RT)</t>
  </si>
  <si>
    <t>Asphalt Concrete Intermediate Course, 19mm, Type A (446) THICKNESS TO MATCH EXIST BUILDUP</t>
  </si>
  <si>
    <t>EXIST I.R. NORMAL SECTION (LT &amp; RT)</t>
  </si>
  <si>
    <t>SUBGRADE COMPACTION</t>
  </si>
  <si>
    <t>TOTALS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</si>
</sst>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\+0.00"/>
    <numFmt numFmtId="167" formatCode="0\+00.00"/>
    <numFmt numFmtId="168" formatCode="0.000000000000"/>
    <numFmt numFmtId="169" formatCode="0.0000"/>
    <numFmt numFmtId="170" formatCode="0\+00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_(* #,##0.0_);_(* \(#,##0.0\);_(* &quot;-&quot;??_);_(@_)"/>
    <numFmt numFmtId="178" formatCode="00\+00"/>
    <numFmt numFmtId="179" formatCode="0.0\+00"/>
    <numFmt numFmtId="180" formatCode="0.\+00"/>
    <numFmt numFmtId="181" formatCode="[$-409]dddd\,\ mmmm\ dd\,\ yyyy"/>
    <numFmt numFmtId="182" formatCode="[$-409]h:mm:ss\ AM/PM"/>
    <numFmt numFmtId="183" formatCode="000\+00.00"/>
    <numFmt numFmtId="184" formatCode="00\+00.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left" vertical="center"/>
    </xf>
    <xf numFmtId="167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textRotation="90" wrapText="1"/>
    </xf>
    <xf numFmtId="0" fontId="0" fillId="34" borderId="10" xfId="0" applyNumberFormat="1" applyFont="1" applyFill="1" applyBorder="1" applyAlignment="1">
      <alignment horizontal="center" vertical="center" textRotation="90" wrapText="1"/>
    </xf>
    <xf numFmtId="167" fontId="1" fillId="0" borderId="10" xfId="0" applyNumberFormat="1" applyFont="1" applyFill="1" applyBorder="1" applyAlignment="1">
      <alignment horizontal="left" vertical="center"/>
    </xf>
    <xf numFmtId="167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left"/>
    </xf>
    <xf numFmtId="167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35" borderId="10" xfId="0" applyNumberFormat="1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textRotation="90" wrapText="1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 wrapText="1"/>
    </xf>
    <xf numFmtId="2" fontId="0" fillId="5" borderId="10" xfId="0" applyNumberFormat="1" applyFill="1" applyBorder="1" applyAlignment="1">
      <alignment horizontal="center" vertical="center"/>
    </xf>
    <xf numFmtId="2" fontId="1" fillId="5" borderId="10" xfId="0" applyNumberFormat="1" applyFon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167" fontId="1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textRotation="90" wrapText="1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34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7" fontId="1" fillId="35" borderId="11" xfId="0" applyNumberFormat="1" applyFont="1" applyFill="1" applyBorder="1" applyAlignment="1">
      <alignment horizontal="center"/>
    </xf>
    <xf numFmtId="167" fontId="1" fillId="35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textRotation="90" wrapText="1"/>
    </xf>
    <xf numFmtId="167" fontId="1" fillId="35" borderId="11" xfId="0" applyNumberFormat="1" applyFont="1" applyFill="1" applyBorder="1" applyAlignment="1">
      <alignment horizontal="center" vertical="center"/>
    </xf>
    <xf numFmtId="167" fontId="1" fillId="35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E62"/>
  <sheetViews>
    <sheetView tabSelected="1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Y30" sqref="Y30"/>
    </sheetView>
  </sheetViews>
  <sheetFormatPr defaultColWidth="9.140625" defaultRowHeight="12.75"/>
  <cols>
    <col min="1" max="1" width="12.8515625" style="4" customWidth="1"/>
    <col min="2" max="2" width="12.28125" style="4" customWidth="1"/>
    <col min="3" max="3" width="10.421875" style="4" customWidth="1"/>
    <col min="4" max="4" width="6.8515625" style="4" bestFit="1" customWidth="1"/>
    <col min="5" max="5" width="7.140625" style="4" bestFit="1" customWidth="1"/>
    <col min="6" max="8" width="6.8515625" style="56" hidden="1" customWidth="1"/>
    <col min="9" max="9" width="6.00390625" style="4" customWidth="1"/>
    <col min="10" max="11" width="10.00390625" style="4" bestFit="1" customWidth="1"/>
    <col min="12" max="12" width="11.421875" style="4" customWidth="1"/>
    <col min="13" max="13" width="9.140625" style="4" customWidth="1"/>
    <col min="14" max="14" width="9.28125" style="4" customWidth="1"/>
    <col min="15" max="19" width="8.140625" style="4" customWidth="1"/>
    <col min="20" max="20" width="8.57421875" style="4" bestFit="1" customWidth="1"/>
    <col min="21" max="21" width="8.57421875" style="4" customWidth="1"/>
    <col min="22" max="22" width="7.00390625" style="1" bestFit="1" customWidth="1"/>
    <col min="23" max="31" width="11.7109375" style="1" customWidth="1"/>
    <col min="32" max="50" width="11.7109375" style="0" customWidth="1"/>
  </cols>
  <sheetData>
    <row r="1" spans="1:12" ht="12.75">
      <c r="A1" s="42" t="s">
        <v>36</v>
      </c>
      <c r="I1" s="57"/>
      <c r="J1" s="64"/>
      <c r="L1" s="58"/>
    </row>
    <row r="2" spans="1:12" ht="12.75">
      <c r="A2" s="42" t="s">
        <v>37</v>
      </c>
      <c r="I2" s="57"/>
      <c r="J2" s="66"/>
      <c r="K2" s="1"/>
      <c r="L2" s="60"/>
    </row>
    <row r="3" spans="1:12" ht="12.75">
      <c r="A3" s="42" t="s">
        <v>38</v>
      </c>
      <c r="I3" s="65"/>
      <c r="J3" s="66"/>
      <c r="K3" s="1"/>
      <c r="L3" s="60"/>
    </row>
    <row r="4" spans="1:21" ht="12.75">
      <c r="A4" s="42" t="s">
        <v>39</v>
      </c>
      <c r="I4" s="65"/>
      <c r="J4" s="66"/>
      <c r="K4" s="1"/>
      <c r="L4" s="60"/>
      <c r="M4" s="25"/>
      <c r="N4" s="25"/>
      <c r="O4" s="25"/>
      <c r="P4" s="25"/>
      <c r="Q4" s="25"/>
      <c r="R4" s="25"/>
      <c r="S4" s="25"/>
      <c r="T4" s="25"/>
      <c r="U4" s="25"/>
    </row>
    <row r="5" spans="9:12" ht="13.5" thickBot="1">
      <c r="I5" s="65"/>
      <c r="J5" s="59"/>
      <c r="K5" s="1"/>
      <c r="L5" s="60"/>
    </row>
    <row r="6" spans="1:22" ht="13.5" thickBot="1">
      <c r="A6" s="73" t="s">
        <v>12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5"/>
      <c r="V6" s="67"/>
    </row>
    <row r="7" spans="1:21" ht="13.5" customHeight="1" thickBot="1">
      <c r="A7" s="76" t="s">
        <v>10</v>
      </c>
      <c r="B7" s="76"/>
      <c r="C7" s="70" t="s">
        <v>11</v>
      </c>
      <c r="D7" s="70" t="s">
        <v>23</v>
      </c>
      <c r="E7" s="70" t="s">
        <v>24</v>
      </c>
      <c r="F7" s="47"/>
      <c r="G7" s="47"/>
      <c r="H7" s="47"/>
      <c r="I7" s="70" t="s">
        <v>25</v>
      </c>
      <c r="J7" s="70" t="s">
        <v>20</v>
      </c>
      <c r="K7" s="70" t="s">
        <v>21</v>
      </c>
      <c r="L7" s="70" t="s">
        <v>8</v>
      </c>
      <c r="M7" s="13">
        <v>204</v>
      </c>
      <c r="N7" s="13">
        <v>254</v>
      </c>
      <c r="O7" s="13">
        <v>304</v>
      </c>
      <c r="P7" s="13">
        <v>305</v>
      </c>
      <c r="Q7" s="13">
        <v>407</v>
      </c>
      <c r="R7" s="13">
        <v>407</v>
      </c>
      <c r="S7" s="13">
        <v>442</v>
      </c>
      <c r="T7" s="13">
        <v>442</v>
      </c>
      <c r="U7" s="13">
        <v>442</v>
      </c>
    </row>
    <row r="8" spans="1:21" ht="12.75" customHeight="1" hidden="1">
      <c r="A8" s="76"/>
      <c r="B8" s="76"/>
      <c r="C8" s="70"/>
      <c r="D8" s="70"/>
      <c r="E8" s="70"/>
      <c r="F8" s="47"/>
      <c r="G8" s="47"/>
      <c r="H8" s="47"/>
      <c r="I8" s="70"/>
      <c r="J8" s="70"/>
      <c r="K8" s="70"/>
      <c r="L8" s="70"/>
      <c r="M8" s="26"/>
      <c r="N8" s="26"/>
      <c r="O8" s="13"/>
      <c r="P8" s="13"/>
      <c r="Q8" s="13"/>
      <c r="R8" s="13"/>
      <c r="S8" s="13"/>
      <c r="T8" s="13"/>
      <c r="U8" s="13"/>
    </row>
    <row r="9" spans="1:21" ht="12.75" customHeight="1" hidden="1">
      <c r="A9" s="76"/>
      <c r="B9" s="76"/>
      <c r="C9" s="70"/>
      <c r="D9" s="70"/>
      <c r="E9" s="70"/>
      <c r="F9" s="47"/>
      <c r="G9" s="47"/>
      <c r="H9" s="47"/>
      <c r="I9" s="70"/>
      <c r="J9" s="70"/>
      <c r="K9" s="70"/>
      <c r="L9" s="70"/>
      <c r="M9" s="26"/>
      <c r="N9" s="26"/>
      <c r="O9" s="13"/>
      <c r="P9" s="13"/>
      <c r="Q9" s="13"/>
      <c r="R9" s="13"/>
      <c r="S9" s="13"/>
      <c r="T9" s="13"/>
      <c r="U9" s="13"/>
    </row>
    <row r="10" spans="1:21" ht="201" customHeight="1" thickBot="1">
      <c r="A10" s="76"/>
      <c r="B10" s="76"/>
      <c r="C10" s="70"/>
      <c r="D10" s="70"/>
      <c r="E10" s="70"/>
      <c r="F10" s="47"/>
      <c r="G10" s="47"/>
      <c r="H10" s="47"/>
      <c r="I10" s="70"/>
      <c r="J10" s="70"/>
      <c r="K10" s="70"/>
      <c r="L10" s="70"/>
      <c r="M10" s="62" t="s">
        <v>44</v>
      </c>
      <c r="N10" s="27" t="s">
        <v>32</v>
      </c>
      <c r="O10" s="28" t="s">
        <v>9</v>
      </c>
      <c r="P10" s="28" t="s">
        <v>29</v>
      </c>
      <c r="Q10" s="27" t="s">
        <v>31</v>
      </c>
      <c r="R10" s="27" t="s">
        <v>30</v>
      </c>
      <c r="S10" s="29" t="s">
        <v>28</v>
      </c>
      <c r="T10" s="61" t="s">
        <v>40</v>
      </c>
      <c r="U10" s="63" t="s">
        <v>42</v>
      </c>
    </row>
    <row r="11" spans="1:21" ht="13.5" thickBot="1">
      <c r="A11" s="8" t="s">
        <v>0</v>
      </c>
      <c r="B11" s="8" t="s">
        <v>1</v>
      </c>
      <c r="C11" s="8" t="s">
        <v>2</v>
      </c>
      <c r="D11" s="8" t="s">
        <v>2</v>
      </c>
      <c r="E11" s="8" t="s">
        <v>2</v>
      </c>
      <c r="F11" s="48"/>
      <c r="G11" s="48"/>
      <c r="H11" s="48"/>
      <c r="I11" s="8" t="s">
        <v>2</v>
      </c>
      <c r="J11" s="8" t="s">
        <v>3</v>
      </c>
      <c r="K11" s="8" t="s">
        <v>3</v>
      </c>
      <c r="L11" s="8" t="s">
        <v>3</v>
      </c>
      <c r="M11" s="23" t="s">
        <v>4</v>
      </c>
      <c r="N11" s="23" t="s">
        <v>4</v>
      </c>
      <c r="O11" s="8" t="s">
        <v>26</v>
      </c>
      <c r="P11" s="23" t="s">
        <v>27</v>
      </c>
      <c r="Q11" s="23" t="s">
        <v>33</v>
      </c>
      <c r="R11" s="23" t="s">
        <v>33</v>
      </c>
      <c r="S11" s="8" t="s">
        <v>5</v>
      </c>
      <c r="T11" s="8" t="s">
        <v>6</v>
      </c>
      <c r="U11" s="8" t="s">
        <v>5</v>
      </c>
    </row>
    <row r="12" spans="1:31" s="2" customFormat="1" ht="32.25" customHeight="1" thickBot="1">
      <c r="A12" s="9" t="s">
        <v>15</v>
      </c>
      <c r="B12" s="9" t="s">
        <v>16</v>
      </c>
      <c r="C12" s="10" t="s">
        <v>17</v>
      </c>
      <c r="D12" s="10" t="s">
        <v>7</v>
      </c>
      <c r="E12" s="10" t="s">
        <v>13</v>
      </c>
      <c r="F12" s="49"/>
      <c r="G12" s="49"/>
      <c r="H12" s="49"/>
      <c r="I12" s="10" t="s">
        <v>14</v>
      </c>
      <c r="J12" s="10" t="s">
        <v>18</v>
      </c>
      <c r="K12" s="10" t="s">
        <v>19</v>
      </c>
      <c r="L12" s="10" t="s">
        <v>22</v>
      </c>
      <c r="M12" s="10"/>
      <c r="N12" s="10"/>
      <c r="O12" s="10"/>
      <c r="P12" s="10"/>
      <c r="Q12" s="10"/>
      <c r="R12" s="10"/>
      <c r="S12" s="10"/>
      <c r="T12" s="11"/>
      <c r="U12" s="11"/>
      <c r="W12" s="4"/>
      <c r="X12" s="4"/>
      <c r="Y12" s="4"/>
      <c r="Z12" s="4"/>
      <c r="AA12" s="4"/>
      <c r="AB12" s="4"/>
      <c r="AC12" s="4"/>
      <c r="AD12" s="4"/>
      <c r="AE12" s="4"/>
    </row>
    <row r="13" spans="1:31" s="2" customFormat="1" ht="12.75" customHeight="1" thickBot="1">
      <c r="A13" s="30" t="s">
        <v>41</v>
      </c>
      <c r="B13" s="31"/>
      <c r="C13" s="10"/>
      <c r="D13" s="10"/>
      <c r="E13" s="10"/>
      <c r="F13" s="49"/>
      <c r="G13" s="49"/>
      <c r="H13" s="49"/>
      <c r="I13" s="10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W13" s="4"/>
      <c r="X13" s="4"/>
      <c r="Y13" s="4"/>
      <c r="Z13" s="4"/>
      <c r="AA13" s="4"/>
      <c r="AB13" s="4"/>
      <c r="AC13" s="4"/>
      <c r="AD13" s="4"/>
      <c r="AE13" s="4"/>
    </row>
    <row r="14" spans="1:31" s="2" customFormat="1" ht="12.75" customHeight="1" thickBot="1">
      <c r="A14" s="33">
        <v>6162.37</v>
      </c>
      <c r="B14" s="33">
        <v>6462.27</v>
      </c>
      <c r="C14" s="34">
        <f aca="true" t="shared" si="0" ref="C14:C20">B14-A14</f>
        <v>299.90000000000055</v>
      </c>
      <c r="D14" s="34"/>
      <c r="E14" s="34">
        <f>(49.5+50)/2</f>
        <v>49.75</v>
      </c>
      <c r="F14" s="50">
        <f>110.593-11.048</f>
        <v>99.545</v>
      </c>
      <c r="G14" s="50">
        <f>105.045-3.522</f>
        <v>101.523</v>
      </c>
      <c r="H14" s="50">
        <f>(F14+G14)/2</f>
        <v>100.53399999999999</v>
      </c>
      <c r="I14" s="34"/>
      <c r="J14" s="34">
        <f aca="true" t="shared" si="1" ref="J14:J20">C14*D14</f>
        <v>0</v>
      </c>
      <c r="K14" s="34"/>
      <c r="L14" s="34">
        <v>15219.67</v>
      </c>
      <c r="M14" s="34"/>
      <c r="N14" s="34">
        <f>L14/9</f>
        <v>1691.0744444444445</v>
      </c>
      <c r="O14" s="32"/>
      <c r="P14" s="32"/>
      <c r="Q14" s="32">
        <f>0.075*(L14/9)</f>
        <v>126.83058333333332</v>
      </c>
      <c r="R14" s="32">
        <f>0.04*(L14/9)</f>
        <v>67.64297777777777</v>
      </c>
      <c r="S14" s="32">
        <f>(L14*(1.75/12))/27</f>
        <v>82.2050077160494</v>
      </c>
      <c r="T14" s="32">
        <f>(L14*(1.5/12))/27</f>
        <v>70.46143518518518</v>
      </c>
      <c r="U14" s="32"/>
      <c r="W14" s="4"/>
      <c r="X14" s="4"/>
      <c r="Y14" s="4"/>
      <c r="Z14" s="4"/>
      <c r="AA14" s="4"/>
      <c r="AB14" s="4"/>
      <c r="AC14" s="4"/>
      <c r="AD14" s="4"/>
      <c r="AE14" s="4"/>
    </row>
    <row r="15" spans="1:31" s="2" customFormat="1" ht="12.75" customHeight="1" thickBot="1">
      <c r="A15" s="33">
        <v>6898</v>
      </c>
      <c r="B15" s="33">
        <v>7043.99</v>
      </c>
      <c r="C15" s="34">
        <f t="shared" si="0"/>
        <v>145.98999999999978</v>
      </c>
      <c r="D15" s="34"/>
      <c r="E15" s="34">
        <f>(50.1+49.8)/2</f>
        <v>49.95</v>
      </c>
      <c r="F15" s="50">
        <f>105.045</f>
        <v>105.045</v>
      </c>
      <c r="G15" s="50">
        <v>91.168</v>
      </c>
      <c r="H15" s="50">
        <f aca="true" t="shared" si="2" ref="H15:H20">(F15+G15)/2</f>
        <v>98.10650000000001</v>
      </c>
      <c r="I15" s="34"/>
      <c r="J15" s="34">
        <f t="shared" si="1"/>
        <v>0</v>
      </c>
      <c r="K15" s="34">
        <f aca="true" t="shared" si="3" ref="K15:K20">C15*E15</f>
        <v>7292.20049999999</v>
      </c>
      <c r="L15" s="34"/>
      <c r="M15" s="34"/>
      <c r="N15" s="34">
        <f>K15/9</f>
        <v>810.2444999999989</v>
      </c>
      <c r="O15" s="32"/>
      <c r="P15" s="32"/>
      <c r="Q15" s="32">
        <f aca="true" t="shared" si="4" ref="Q15:Q20">0.075*(K15/9)</f>
        <v>60.768337499999916</v>
      </c>
      <c r="R15" s="32">
        <f aca="true" t="shared" si="5" ref="R15:R20">0.04*(K15/9)</f>
        <v>32.409779999999955</v>
      </c>
      <c r="S15" s="32">
        <f aca="true" t="shared" si="6" ref="S15:S20">(K15*(1.75/12))/27</f>
        <v>39.386885416666615</v>
      </c>
      <c r="T15" s="32">
        <f aca="true" t="shared" si="7" ref="T15:T20">(K15*(1.5/12))/27</f>
        <v>33.76018749999995</v>
      </c>
      <c r="U15" s="32"/>
      <c r="W15" s="4"/>
      <c r="X15" s="4"/>
      <c r="Y15" s="4"/>
      <c r="Z15" s="4"/>
      <c r="AA15" s="4"/>
      <c r="AB15" s="4"/>
      <c r="AC15" s="4"/>
      <c r="AD15" s="4"/>
      <c r="AE15" s="4"/>
    </row>
    <row r="16" spans="1:31" s="2" customFormat="1" ht="12.75" customHeight="1" thickBot="1">
      <c r="A16" s="33"/>
      <c r="B16" s="33"/>
      <c r="C16" s="34"/>
      <c r="D16" s="34"/>
      <c r="E16" s="34"/>
      <c r="F16" s="50"/>
      <c r="G16" s="50"/>
      <c r="H16" s="50"/>
      <c r="I16" s="34"/>
      <c r="J16" s="34"/>
      <c r="K16" s="34"/>
      <c r="L16" s="34"/>
      <c r="M16" s="34"/>
      <c r="N16" s="34"/>
      <c r="O16" s="32"/>
      <c r="P16" s="32"/>
      <c r="Q16" s="32"/>
      <c r="R16" s="32"/>
      <c r="S16" s="32"/>
      <c r="T16" s="32"/>
      <c r="U16" s="32"/>
      <c r="W16" s="4"/>
      <c r="X16" s="4"/>
      <c r="Y16" s="4"/>
      <c r="Z16" s="4"/>
      <c r="AA16" s="4"/>
      <c r="AB16" s="4"/>
      <c r="AC16" s="4"/>
      <c r="AD16" s="4"/>
      <c r="AE16" s="4"/>
    </row>
    <row r="17" spans="1:31" s="2" customFormat="1" ht="12.75" customHeight="1" thickBot="1">
      <c r="A17" s="33">
        <v>6176.78</v>
      </c>
      <c r="B17" s="33">
        <v>6261.32</v>
      </c>
      <c r="C17" s="34">
        <f t="shared" si="0"/>
        <v>84.53999999999996</v>
      </c>
      <c r="D17" s="34"/>
      <c r="E17" s="34">
        <f>(68.7+84.6)/2</f>
        <v>76.65</v>
      </c>
      <c r="F17" s="50">
        <v>84</v>
      </c>
      <c r="G17" s="50">
        <v>84.017</v>
      </c>
      <c r="H17" s="50">
        <f t="shared" si="2"/>
        <v>84.0085</v>
      </c>
      <c r="I17" s="34"/>
      <c r="J17" s="34">
        <f t="shared" si="1"/>
        <v>0</v>
      </c>
      <c r="K17" s="34"/>
      <c r="L17" s="34">
        <v>6358.91</v>
      </c>
      <c r="M17" s="34"/>
      <c r="N17" s="34">
        <f>K17/9</f>
        <v>0</v>
      </c>
      <c r="O17" s="32"/>
      <c r="P17" s="32"/>
      <c r="Q17" s="32">
        <f>0.075*(L17/9)</f>
        <v>52.990916666666664</v>
      </c>
      <c r="R17" s="32">
        <f>0.04*(L17/9)</f>
        <v>28.26182222222222</v>
      </c>
      <c r="S17" s="32">
        <f>(L17*(1.75/12))/27</f>
        <v>34.34596450617284</v>
      </c>
      <c r="T17" s="32">
        <f>(L17*(1.5/12))/27</f>
        <v>29.439398148148147</v>
      </c>
      <c r="U17" s="32"/>
      <c r="W17" s="4"/>
      <c r="X17" s="4"/>
      <c r="Y17" s="4"/>
      <c r="Z17" s="4"/>
      <c r="AA17" s="4"/>
      <c r="AB17" s="4"/>
      <c r="AC17" s="4"/>
      <c r="AD17" s="4"/>
      <c r="AE17" s="4"/>
    </row>
    <row r="18" spans="1:31" s="2" customFormat="1" ht="12.75" customHeight="1" thickBot="1">
      <c r="A18" s="33">
        <v>6261.32</v>
      </c>
      <c r="B18" s="33">
        <v>6274.58</v>
      </c>
      <c r="C18" s="34">
        <f t="shared" si="0"/>
        <v>13.260000000000218</v>
      </c>
      <c r="D18" s="34"/>
      <c r="E18" s="34">
        <f>(84.6+48.4)/2</f>
        <v>66.5</v>
      </c>
      <c r="F18" s="50">
        <v>83.948</v>
      </c>
      <c r="G18" s="50">
        <v>83.992</v>
      </c>
      <c r="H18" s="50">
        <f t="shared" si="2"/>
        <v>83.97</v>
      </c>
      <c r="I18" s="34"/>
      <c r="J18" s="34">
        <f t="shared" si="1"/>
        <v>0</v>
      </c>
      <c r="K18" s="34"/>
      <c r="L18" s="34">
        <v>846.1</v>
      </c>
      <c r="M18" s="34"/>
      <c r="N18" s="34">
        <f>K18/9</f>
        <v>0</v>
      </c>
      <c r="O18" s="32"/>
      <c r="P18" s="32"/>
      <c r="Q18" s="32">
        <f>0.075*(L18/9)</f>
        <v>7.050833333333334</v>
      </c>
      <c r="R18" s="32">
        <f>0.04*(L18/9)</f>
        <v>3.760444444444445</v>
      </c>
      <c r="S18" s="32">
        <f>(L18*(1.75/12))/27</f>
        <v>4.569984567901235</v>
      </c>
      <c r="T18" s="32">
        <f>(L18*(1.5/12))/27</f>
        <v>3.91712962962963</v>
      </c>
      <c r="U18" s="32"/>
      <c r="W18" s="4"/>
      <c r="X18" s="4"/>
      <c r="Y18" s="4"/>
      <c r="Z18" s="4"/>
      <c r="AA18" s="4"/>
      <c r="AB18" s="4"/>
      <c r="AC18" s="4"/>
      <c r="AD18" s="4"/>
      <c r="AE18" s="4"/>
    </row>
    <row r="19" spans="1:31" s="2" customFormat="1" ht="12.75" customHeight="1" thickBot="1">
      <c r="A19" s="33">
        <v>6274.58</v>
      </c>
      <c r="B19" s="33">
        <v>6464.5</v>
      </c>
      <c r="C19" s="34">
        <f t="shared" si="0"/>
        <v>189.92000000000007</v>
      </c>
      <c r="D19" s="34"/>
      <c r="E19" s="34">
        <f>(55.5+49)/2</f>
        <v>52.25</v>
      </c>
      <c r="F19" s="50">
        <v>113.772</v>
      </c>
      <c r="G19" s="50">
        <v>117.122</v>
      </c>
      <c r="H19" s="50">
        <f t="shared" si="2"/>
        <v>115.447</v>
      </c>
      <c r="I19" s="34"/>
      <c r="J19" s="34">
        <f t="shared" si="1"/>
        <v>0</v>
      </c>
      <c r="K19" s="34">
        <f t="shared" si="3"/>
        <v>9923.320000000003</v>
      </c>
      <c r="L19" s="34"/>
      <c r="M19" s="34"/>
      <c r="N19" s="34">
        <f>K19/9</f>
        <v>1102.5911111111116</v>
      </c>
      <c r="O19" s="32"/>
      <c r="P19" s="32"/>
      <c r="Q19" s="32">
        <f t="shared" si="4"/>
        <v>82.69433333333336</v>
      </c>
      <c r="R19" s="32">
        <f t="shared" si="5"/>
        <v>44.10364444444446</v>
      </c>
      <c r="S19" s="32">
        <f t="shared" si="6"/>
        <v>53.598179012345696</v>
      </c>
      <c r="T19" s="32">
        <f t="shared" si="7"/>
        <v>45.941296296296315</v>
      </c>
      <c r="U19" s="32"/>
      <c r="W19" s="4"/>
      <c r="X19" s="4"/>
      <c r="Y19" s="4"/>
      <c r="Z19" s="4"/>
      <c r="AA19" s="4"/>
      <c r="AB19" s="4"/>
      <c r="AC19" s="4"/>
      <c r="AD19" s="4"/>
      <c r="AE19" s="4"/>
    </row>
    <row r="20" spans="1:31" s="2" customFormat="1" ht="12.75" customHeight="1" thickBot="1">
      <c r="A20" s="33">
        <v>6865.08</v>
      </c>
      <c r="B20" s="33">
        <v>7037.48</v>
      </c>
      <c r="C20" s="34">
        <f t="shared" si="0"/>
        <v>172.39999999999964</v>
      </c>
      <c r="D20" s="34"/>
      <c r="E20" s="34">
        <f>(49.2+48.1)/2</f>
        <v>48.650000000000006</v>
      </c>
      <c r="F20" s="50">
        <v>92.06</v>
      </c>
      <c r="G20" s="50">
        <v>85.6</v>
      </c>
      <c r="H20" s="50">
        <f t="shared" si="2"/>
        <v>88.83</v>
      </c>
      <c r="I20" s="34"/>
      <c r="J20" s="34">
        <f t="shared" si="1"/>
        <v>0</v>
      </c>
      <c r="K20" s="34">
        <f t="shared" si="3"/>
        <v>8387.259999999984</v>
      </c>
      <c r="L20" s="34"/>
      <c r="M20" s="34"/>
      <c r="N20" s="34">
        <f>K20/9</f>
        <v>931.917777777776</v>
      </c>
      <c r="O20" s="32"/>
      <c r="P20" s="32"/>
      <c r="Q20" s="32">
        <f t="shared" si="4"/>
        <v>69.89383333333319</v>
      </c>
      <c r="R20" s="32">
        <f t="shared" si="5"/>
        <v>37.27671111111104</v>
      </c>
      <c r="S20" s="32">
        <f t="shared" si="6"/>
        <v>45.30155864197523</v>
      </c>
      <c r="T20" s="32">
        <f t="shared" si="7"/>
        <v>38.82990740740733</v>
      </c>
      <c r="U20" s="32"/>
      <c r="W20" s="4"/>
      <c r="X20" s="4"/>
      <c r="Y20" s="4"/>
      <c r="Z20" s="4"/>
      <c r="AA20" s="4"/>
      <c r="AB20" s="4"/>
      <c r="AC20" s="4"/>
      <c r="AD20" s="4"/>
      <c r="AE20" s="4"/>
    </row>
    <row r="21" spans="1:31" s="42" customFormat="1" ht="12.75" customHeight="1" thickBot="1">
      <c r="A21" s="71" t="s">
        <v>34</v>
      </c>
      <c r="B21" s="72"/>
      <c r="C21" s="44"/>
      <c r="D21" s="44"/>
      <c r="E21" s="44"/>
      <c r="F21" s="51"/>
      <c r="G21" s="51"/>
      <c r="H21" s="51"/>
      <c r="I21" s="44"/>
      <c r="J21" s="44"/>
      <c r="K21" s="44"/>
      <c r="L21" s="44"/>
      <c r="M21" s="45">
        <f>SUM(M14:M20)</f>
        <v>0</v>
      </c>
      <c r="N21" s="45">
        <f>SUM(N14:N20)</f>
        <v>4535.827833333331</v>
      </c>
      <c r="O21" s="45">
        <f aca="true" t="shared" si="8" ref="O21:U21">SUM(O14:O20)</f>
        <v>0</v>
      </c>
      <c r="P21" s="45">
        <f t="shared" si="8"/>
        <v>0</v>
      </c>
      <c r="Q21" s="45">
        <f t="shared" si="8"/>
        <v>400.2288374999998</v>
      </c>
      <c r="R21" s="45">
        <f t="shared" si="8"/>
        <v>213.45537999999988</v>
      </c>
      <c r="S21" s="45">
        <f t="shared" si="8"/>
        <v>259.407579861111</v>
      </c>
      <c r="T21" s="45">
        <f t="shared" si="8"/>
        <v>222.34935416666656</v>
      </c>
      <c r="U21" s="45">
        <f t="shared" si="8"/>
        <v>0</v>
      </c>
      <c r="W21" s="43"/>
      <c r="X21" s="43"/>
      <c r="Y21" s="43"/>
      <c r="Z21" s="43"/>
      <c r="AA21" s="43"/>
      <c r="AB21" s="43"/>
      <c r="AC21" s="43"/>
      <c r="AD21" s="43"/>
      <c r="AE21" s="43"/>
    </row>
    <row r="22" spans="1:31" s="2" customFormat="1" ht="12.75" customHeight="1" thickBot="1">
      <c r="A22" s="33"/>
      <c r="B22" s="33"/>
      <c r="C22" s="34"/>
      <c r="D22" s="34"/>
      <c r="E22" s="34"/>
      <c r="F22" s="50"/>
      <c r="G22" s="50"/>
      <c r="H22" s="50"/>
      <c r="I22" s="34"/>
      <c r="J22" s="34"/>
      <c r="K22" s="34"/>
      <c r="L22" s="34"/>
      <c r="M22" s="34"/>
      <c r="N22" s="34"/>
      <c r="O22" s="32"/>
      <c r="P22" s="32"/>
      <c r="Q22" s="32"/>
      <c r="R22" s="32"/>
      <c r="S22" s="32"/>
      <c r="T22" s="32"/>
      <c r="U22" s="32"/>
      <c r="W22" s="4"/>
      <c r="X22" s="4"/>
      <c r="Y22" s="4"/>
      <c r="Z22" s="4"/>
      <c r="AA22" s="4"/>
      <c r="AB22" s="4"/>
      <c r="AC22" s="4"/>
      <c r="AD22" s="4"/>
      <c r="AE22" s="4"/>
    </row>
    <row r="23" spans="1:31" s="2" customFormat="1" ht="12.75" customHeight="1" thickBot="1">
      <c r="A23" s="35" t="s">
        <v>43</v>
      </c>
      <c r="B23" s="33"/>
      <c r="C23" s="34"/>
      <c r="D23" s="34"/>
      <c r="E23" s="34"/>
      <c r="F23" s="50"/>
      <c r="G23" s="50"/>
      <c r="H23" s="50"/>
      <c r="I23" s="34"/>
      <c r="J23" s="34"/>
      <c r="K23" s="34"/>
      <c r="L23" s="34"/>
      <c r="M23" s="34"/>
      <c r="N23" s="34"/>
      <c r="O23" s="32"/>
      <c r="P23" s="32"/>
      <c r="Q23" s="32"/>
      <c r="R23" s="32"/>
      <c r="S23" s="32"/>
      <c r="T23" s="32"/>
      <c r="U23" s="32"/>
      <c r="W23" s="4"/>
      <c r="X23" s="4"/>
      <c r="Y23" s="4"/>
      <c r="Z23" s="4"/>
      <c r="AA23" s="4"/>
      <c r="AB23" s="4"/>
      <c r="AC23" s="4"/>
      <c r="AD23" s="4"/>
      <c r="AE23" s="4"/>
    </row>
    <row r="24" spans="1:31" s="2" customFormat="1" ht="12.75" customHeight="1" thickBot="1">
      <c r="A24" s="33">
        <v>6131.11</v>
      </c>
      <c r="B24" s="33">
        <v>6141.6</v>
      </c>
      <c r="C24" s="34">
        <f>B24-A24</f>
        <v>10.490000000000691</v>
      </c>
      <c r="D24" s="34">
        <f>E24+2</f>
        <v>27.02</v>
      </c>
      <c r="E24" s="34">
        <v>25.02</v>
      </c>
      <c r="F24" s="50">
        <v>26.277</v>
      </c>
      <c r="G24" s="50">
        <v>25</v>
      </c>
      <c r="H24" s="50">
        <f>(F24+G24)/2</f>
        <v>25.6385</v>
      </c>
      <c r="I24" s="34"/>
      <c r="J24" s="34">
        <f>C24*D24</f>
        <v>283.4398000000187</v>
      </c>
      <c r="K24" s="34">
        <f>C24*E24</f>
        <v>262.4598000000173</v>
      </c>
      <c r="L24" s="34"/>
      <c r="M24" s="34">
        <f aca="true" t="shared" si="9" ref="M24:M34">J24/9</f>
        <v>31.493311111113186</v>
      </c>
      <c r="N24" s="34"/>
      <c r="O24" s="32">
        <f>(J24*(6/12))/27</f>
        <v>5.248885185185531</v>
      </c>
      <c r="P24" s="34">
        <f>K24/9</f>
        <v>29.162200000001924</v>
      </c>
      <c r="Q24" s="32">
        <f>0.075*(K24/9)</f>
        <v>2.187165000000144</v>
      </c>
      <c r="R24" s="32">
        <f>0.04*(K24/9)</f>
        <v>1.166488000000077</v>
      </c>
      <c r="S24" s="32"/>
      <c r="T24" s="32">
        <f>(K24*(1.5/12))/27</f>
        <v>1.2150916666667468</v>
      </c>
      <c r="U24" s="32">
        <f>(K24*(1.75/12))/27</f>
        <v>1.417606944444538</v>
      </c>
      <c r="W24" s="4"/>
      <c r="X24" s="4"/>
      <c r="Y24" s="4"/>
      <c r="Z24" s="4"/>
      <c r="AA24" s="4"/>
      <c r="AB24" s="4"/>
      <c r="AC24" s="4"/>
      <c r="AD24" s="4"/>
      <c r="AE24" s="4"/>
    </row>
    <row r="25" spans="1:31" s="2" customFormat="1" ht="13.5" thickBot="1">
      <c r="A25" s="33">
        <v>6141.6</v>
      </c>
      <c r="B25" s="33">
        <v>6162.37</v>
      </c>
      <c r="C25" s="34">
        <f>B25-A25</f>
        <v>20.769999999999527</v>
      </c>
      <c r="D25" s="34">
        <f>E25+2</f>
        <v>51.6</v>
      </c>
      <c r="E25" s="34">
        <v>49.6</v>
      </c>
      <c r="F25" s="50">
        <v>26.277</v>
      </c>
      <c r="G25" s="50">
        <v>25</v>
      </c>
      <c r="H25" s="50">
        <f>(F25+G25)/2</f>
        <v>25.6385</v>
      </c>
      <c r="I25" s="34"/>
      <c r="J25" s="34">
        <f>C25*D25</f>
        <v>1071.7319999999756</v>
      </c>
      <c r="K25" s="34">
        <f>C25*E25</f>
        <v>1030.1919999999766</v>
      </c>
      <c r="L25" s="34"/>
      <c r="M25" s="34">
        <f t="shared" si="9"/>
        <v>119.08133333333063</v>
      </c>
      <c r="N25" s="34"/>
      <c r="O25" s="32">
        <f>(J25*(6/12))/27</f>
        <v>19.846888888888436</v>
      </c>
      <c r="P25" s="34">
        <f>K25/9</f>
        <v>114.46577777777517</v>
      </c>
      <c r="Q25" s="32">
        <f>0.075*(K25/9)</f>
        <v>8.584933333333138</v>
      </c>
      <c r="R25" s="32">
        <f>0.04*(K25/9)</f>
        <v>4.578631111111007</v>
      </c>
      <c r="S25" s="32"/>
      <c r="T25" s="32">
        <f>(K25*(1.5/12))/27</f>
        <v>4.769407407407299</v>
      </c>
      <c r="U25" s="32">
        <f>(K25*(1.75/12))/27</f>
        <v>5.564308641975182</v>
      </c>
      <c r="Y25" s="4"/>
      <c r="Z25" s="4"/>
      <c r="AA25" s="4"/>
      <c r="AB25" s="4"/>
      <c r="AC25" s="4"/>
      <c r="AD25" s="4"/>
      <c r="AE25" s="4"/>
    </row>
    <row r="26" spans="1:31" s="2" customFormat="1" ht="13.5" thickBot="1">
      <c r="A26" s="33">
        <v>6462.27</v>
      </c>
      <c r="B26" s="33">
        <v>6485.45</v>
      </c>
      <c r="C26" s="34">
        <f>B26-A26</f>
        <v>23.17999999999938</v>
      </c>
      <c r="D26" s="34">
        <f>E26+2</f>
        <v>52.1</v>
      </c>
      <c r="E26" s="34">
        <v>50.1</v>
      </c>
      <c r="F26" s="50">
        <v>26.436</v>
      </c>
      <c r="G26" s="50">
        <v>28.44</v>
      </c>
      <c r="H26" s="50">
        <f>(F26+G26)/2</f>
        <v>27.438000000000002</v>
      </c>
      <c r="I26" s="34"/>
      <c r="J26" s="34">
        <f>C26*D26</f>
        <v>1207.6779999999678</v>
      </c>
      <c r="K26" s="34">
        <f>C26*E26</f>
        <v>1161.317999999969</v>
      </c>
      <c r="L26" s="34"/>
      <c r="M26" s="34">
        <f t="shared" si="9"/>
        <v>134.18644444444087</v>
      </c>
      <c r="N26" s="34"/>
      <c r="O26" s="32">
        <f>(J26*(6/12))/27</f>
        <v>22.364407407406812</v>
      </c>
      <c r="P26" s="34">
        <f>K26/9</f>
        <v>129.0353333333299</v>
      </c>
      <c r="Q26" s="32">
        <f>0.075*(K26/9)</f>
        <v>9.677649999999742</v>
      </c>
      <c r="R26" s="32">
        <f>0.04*(K26/9)</f>
        <v>5.161413333333196</v>
      </c>
      <c r="S26" s="32"/>
      <c r="T26" s="32">
        <f>(K26*(1.5/12))/27</f>
        <v>5.376472222222079</v>
      </c>
      <c r="U26" s="32">
        <f>(K26*(1.75/12))/27</f>
        <v>6.272550925925759</v>
      </c>
      <c r="Y26" s="4"/>
      <c r="Z26" s="4"/>
      <c r="AA26" s="4"/>
      <c r="AB26" s="4"/>
      <c r="AC26" s="4"/>
      <c r="AD26" s="4"/>
      <c r="AE26" s="4"/>
    </row>
    <row r="27" spans="1:31" s="2" customFormat="1" ht="12.75" customHeight="1" thickBot="1">
      <c r="A27" s="33">
        <v>6844.29</v>
      </c>
      <c r="B27" s="33">
        <v>6875.98</v>
      </c>
      <c r="C27" s="34">
        <f aca="true" t="shared" si="10" ref="C27:C34">B27-A27</f>
        <v>31.6899999999996</v>
      </c>
      <c r="D27" s="34">
        <f aca="true" t="shared" si="11" ref="D27:D34">E27+2</f>
        <v>26.95</v>
      </c>
      <c r="E27" s="34">
        <v>24.95</v>
      </c>
      <c r="F27" s="50">
        <v>45.806</v>
      </c>
      <c r="G27" s="50">
        <v>41.469</v>
      </c>
      <c r="H27" s="50">
        <f>(F27+G27)/2</f>
        <v>43.6375</v>
      </c>
      <c r="I27" s="34"/>
      <c r="J27" s="34">
        <f>C27*D27</f>
        <v>854.0454999999891</v>
      </c>
      <c r="K27" s="34">
        <f>C27*E27</f>
        <v>790.66549999999</v>
      </c>
      <c r="L27" s="34"/>
      <c r="M27" s="34">
        <f t="shared" si="9"/>
        <v>94.89394444444324</v>
      </c>
      <c r="N27" s="34"/>
      <c r="O27" s="32">
        <f>(J27*(6/12))/27</f>
        <v>15.815657407407206</v>
      </c>
      <c r="P27" s="34">
        <f>K27/9</f>
        <v>87.8517222222211</v>
      </c>
      <c r="Q27" s="32">
        <f>0.075*(K27/9)</f>
        <v>6.588879166666582</v>
      </c>
      <c r="R27" s="32">
        <f>0.04*(K27/9)</f>
        <v>3.514068888888844</v>
      </c>
      <c r="S27" s="32"/>
      <c r="T27" s="32">
        <f>(K27*(1.5/12))/27</f>
        <v>3.6604884259258794</v>
      </c>
      <c r="U27" s="32">
        <f>(K27*(1.75/12))/27</f>
        <v>4.27056983024686</v>
      </c>
      <c r="Y27" s="4"/>
      <c r="Z27" s="4"/>
      <c r="AA27" s="4"/>
      <c r="AB27" s="4"/>
      <c r="AC27" s="4"/>
      <c r="AD27" s="4"/>
      <c r="AE27" s="4"/>
    </row>
    <row r="28" spans="1:31" s="2" customFormat="1" ht="12.75" customHeight="1" thickBot="1">
      <c r="A28" s="33">
        <v>6875.98</v>
      </c>
      <c r="B28" s="33">
        <v>6898</v>
      </c>
      <c r="C28" s="34">
        <f t="shared" si="10"/>
        <v>22.020000000000437</v>
      </c>
      <c r="D28" s="34">
        <f t="shared" si="11"/>
        <v>52.01</v>
      </c>
      <c r="E28" s="34">
        <v>50.01</v>
      </c>
      <c r="F28" s="50">
        <v>45.806</v>
      </c>
      <c r="G28" s="50">
        <v>41.469</v>
      </c>
      <c r="H28" s="50">
        <f>(F28+G28)/2</f>
        <v>43.6375</v>
      </c>
      <c r="I28" s="34"/>
      <c r="J28" s="34">
        <f>C28*D28</f>
        <v>1145.2602000000227</v>
      </c>
      <c r="K28" s="34">
        <f>C28*E28</f>
        <v>1101.2202000000218</v>
      </c>
      <c r="L28" s="34"/>
      <c r="M28" s="34">
        <f t="shared" si="9"/>
        <v>127.25113333333586</v>
      </c>
      <c r="N28" s="34"/>
      <c r="O28" s="32">
        <f>(J28*(6/12))/27</f>
        <v>21.20852222222264</v>
      </c>
      <c r="P28" s="34">
        <f>K28/9</f>
        <v>122.35780000000243</v>
      </c>
      <c r="Q28" s="32">
        <f>0.075*(K28/9)</f>
        <v>9.176835000000182</v>
      </c>
      <c r="R28" s="32">
        <f>0.04*(K28/9)</f>
        <v>4.894312000000097</v>
      </c>
      <c r="S28" s="32"/>
      <c r="T28" s="32">
        <f>(K28*(1.5/12))/27</f>
        <v>5.098241666666768</v>
      </c>
      <c r="U28" s="32">
        <f>(K28*(1.75/12))/27</f>
        <v>5.947948611111229</v>
      </c>
      <c r="Y28" s="4"/>
      <c r="Z28" s="4"/>
      <c r="AA28" s="4"/>
      <c r="AB28" s="4"/>
      <c r="AC28" s="4"/>
      <c r="AD28" s="4"/>
      <c r="AE28" s="4"/>
    </row>
    <row r="29" spans="1:31" s="2" customFormat="1" ht="12.75" customHeight="1" thickBot="1">
      <c r="A29" s="33"/>
      <c r="B29" s="36"/>
      <c r="C29" s="34"/>
      <c r="D29" s="34"/>
      <c r="E29" s="34"/>
      <c r="F29" s="50"/>
      <c r="G29" s="50"/>
      <c r="H29" s="50"/>
      <c r="I29" s="34"/>
      <c r="J29" s="34"/>
      <c r="K29" s="34"/>
      <c r="L29" s="34"/>
      <c r="M29" s="34"/>
      <c r="N29" s="34"/>
      <c r="O29" s="32"/>
      <c r="P29" s="34"/>
      <c r="Q29" s="32"/>
      <c r="R29" s="32"/>
      <c r="S29" s="32"/>
      <c r="T29" s="32"/>
      <c r="U29" s="32"/>
      <c r="Y29" s="4"/>
      <c r="Z29" s="4"/>
      <c r="AA29" s="4"/>
      <c r="AB29" s="4"/>
      <c r="AC29" s="4"/>
      <c r="AD29" s="4"/>
      <c r="AE29" s="4"/>
    </row>
    <row r="30" spans="1:31" s="2" customFormat="1" ht="12.75" customHeight="1" thickBot="1">
      <c r="A30" s="33">
        <v>6141.61</v>
      </c>
      <c r="B30" s="36">
        <v>6155.57</v>
      </c>
      <c r="C30" s="34">
        <f t="shared" si="10"/>
        <v>13.960000000000036</v>
      </c>
      <c r="D30" s="34">
        <f t="shared" si="11"/>
        <v>35.4</v>
      </c>
      <c r="E30" s="34">
        <v>33.4</v>
      </c>
      <c r="F30" s="50"/>
      <c r="G30" s="50"/>
      <c r="H30" s="50"/>
      <c r="I30" s="34"/>
      <c r="J30" s="34">
        <f>C30*D30</f>
        <v>494.1840000000013</v>
      </c>
      <c r="K30" s="34">
        <f>C30*E30</f>
        <v>466.2640000000012</v>
      </c>
      <c r="L30" s="34"/>
      <c r="M30" s="34">
        <f t="shared" si="9"/>
        <v>54.90933333333348</v>
      </c>
      <c r="N30" s="34"/>
      <c r="O30" s="32">
        <f>(J30*(6/12))/27</f>
        <v>9.151555555555579</v>
      </c>
      <c r="P30" s="34">
        <f>K30/9</f>
        <v>51.80711111111125</v>
      </c>
      <c r="Q30" s="32">
        <f>0.075*(K30/9)</f>
        <v>3.8855333333333433</v>
      </c>
      <c r="R30" s="32">
        <f>0.04*(K30/9)</f>
        <v>2.07228444444445</v>
      </c>
      <c r="S30" s="32"/>
      <c r="T30" s="32">
        <f>(K30*(1.5/12))/27</f>
        <v>2.158629629629635</v>
      </c>
      <c r="U30" s="32">
        <f>(K30*(1.75/12))/27</f>
        <v>2.5184012345679077</v>
      </c>
      <c r="Y30" s="4"/>
      <c r="Z30" s="4"/>
      <c r="AA30" s="4"/>
      <c r="AB30" s="4"/>
      <c r="AC30" s="4"/>
      <c r="AD30" s="4"/>
      <c r="AE30" s="4"/>
    </row>
    <row r="31" spans="1:31" s="2" customFormat="1" ht="12.75" customHeight="1" thickBot="1">
      <c r="A31" s="33">
        <v>6155.57</v>
      </c>
      <c r="B31" s="36">
        <v>6176.78</v>
      </c>
      <c r="C31" s="34">
        <f t="shared" si="10"/>
        <v>21.210000000000036</v>
      </c>
      <c r="D31" s="34">
        <f t="shared" si="11"/>
        <v>70.6</v>
      </c>
      <c r="E31" s="34">
        <v>68.6</v>
      </c>
      <c r="F31" s="50"/>
      <c r="G31" s="50"/>
      <c r="H31" s="50"/>
      <c r="I31" s="34"/>
      <c r="J31" s="34">
        <f>C31*D31</f>
        <v>1497.4260000000024</v>
      </c>
      <c r="K31" s="34">
        <f>C31*E31</f>
        <v>1455.0060000000024</v>
      </c>
      <c r="L31" s="34"/>
      <c r="M31" s="34">
        <f t="shared" si="9"/>
        <v>166.38066666666694</v>
      </c>
      <c r="N31" s="34"/>
      <c r="O31" s="32">
        <f>(J31*(6/12))/27</f>
        <v>27.730111111111157</v>
      </c>
      <c r="P31" s="34">
        <f>K31/9</f>
        <v>161.6673333333336</v>
      </c>
      <c r="Q31" s="32">
        <f>0.075*(K31/9)</f>
        <v>12.12505000000002</v>
      </c>
      <c r="R31" s="32">
        <f>0.04*(K31/9)</f>
        <v>6.466693333333344</v>
      </c>
      <c r="S31" s="32"/>
      <c r="T31" s="32">
        <f>(K31*(1.5/12))/27</f>
        <v>6.7361388888889</v>
      </c>
      <c r="U31" s="32">
        <f>(K31*(1.75/12))/27</f>
        <v>7.858828703703717</v>
      </c>
      <c r="Y31" s="4"/>
      <c r="Z31" s="4"/>
      <c r="AA31" s="4"/>
      <c r="AB31" s="4"/>
      <c r="AC31" s="4"/>
      <c r="AD31" s="4"/>
      <c r="AE31" s="4"/>
    </row>
    <row r="32" spans="1:31" s="2" customFormat="1" ht="12.75" customHeight="1" thickBot="1">
      <c r="A32" s="33">
        <v>6464.5</v>
      </c>
      <c r="B32" s="36">
        <v>6485.45</v>
      </c>
      <c r="C32" s="34">
        <f t="shared" si="10"/>
        <v>20.949999999999818</v>
      </c>
      <c r="D32" s="34">
        <f t="shared" si="11"/>
        <v>51.75</v>
      </c>
      <c r="E32" s="34">
        <f>(49+50.5)/2</f>
        <v>49.75</v>
      </c>
      <c r="F32" s="50"/>
      <c r="G32" s="50"/>
      <c r="H32" s="50"/>
      <c r="I32" s="34"/>
      <c r="J32" s="34">
        <f>C32*D32</f>
        <v>1084.1624999999906</v>
      </c>
      <c r="K32" s="34">
        <f>C32*E32</f>
        <v>1042.262499999991</v>
      </c>
      <c r="L32" s="34"/>
      <c r="M32" s="34">
        <f t="shared" si="9"/>
        <v>120.46249999999895</v>
      </c>
      <c r="N32" s="34"/>
      <c r="O32" s="32">
        <f>(J32*(6/12))/27</f>
        <v>20.07708333333316</v>
      </c>
      <c r="P32" s="34">
        <f>K32/9</f>
        <v>115.80694444444345</v>
      </c>
      <c r="Q32" s="32">
        <f>0.075*(K32/9)</f>
        <v>8.685520833333259</v>
      </c>
      <c r="R32" s="32">
        <f>0.04*(K32/9)</f>
        <v>4.6322777777777375</v>
      </c>
      <c r="S32" s="32"/>
      <c r="T32" s="32">
        <f>(K32*(1.5/12))/27</f>
        <v>4.82528935185181</v>
      </c>
      <c r="U32" s="32">
        <f>(K32*(1.75/12))/27</f>
        <v>5.629504243827112</v>
      </c>
      <c r="Y32" s="4"/>
      <c r="Z32" s="4"/>
      <c r="AA32" s="4"/>
      <c r="AB32" s="4"/>
      <c r="AC32" s="4"/>
      <c r="AD32" s="4"/>
      <c r="AE32" s="4"/>
    </row>
    <row r="33" spans="1:31" s="2" customFormat="1" ht="12.75" customHeight="1" thickBot="1">
      <c r="A33" s="33">
        <v>6814.42</v>
      </c>
      <c r="B33" s="36">
        <v>6844.29</v>
      </c>
      <c r="C33" s="34">
        <f t="shared" si="10"/>
        <v>29.86999999999989</v>
      </c>
      <c r="D33" s="34">
        <f t="shared" si="11"/>
        <v>27.1</v>
      </c>
      <c r="E33" s="34">
        <v>25.1</v>
      </c>
      <c r="F33" s="50"/>
      <c r="G33" s="50"/>
      <c r="H33" s="50"/>
      <c r="I33" s="34"/>
      <c r="J33" s="34">
        <f>C33*D33</f>
        <v>809.4769999999971</v>
      </c>
      <c r="K33" s="34">
        <f>C33*E33</f>
        <v>749.7369999999974</v>
      </c>
      <c r="L33" s="34"/>
      <c r="M33" s="34">
        <f t="shared" si="9"/>
        <v>89.94188888888857</v>
      </c>
      <c r="N33" s="34"/>
      <c r="O33" s="32">
        <f>(J33*(6/12))/27</f>
        <v>14.990314814814761</v>
      </c>
      <c r="P33" s="34">
        <f>K33/9</f>
        <v>83.30411111111081</v>
      </c>
      <c r="Q33" s="32">
        <f>0.075*(K33/9)</f>
        <v>6.247808333333311</v>
      </c>
      <c r="R33" s="32">
        <f>0.04*(K33/9)</f>
        <v>3.3321644444444325</v>
      </c>
      <c r="S33" s="32"/>
      <c r="T33" s="32">
        <f>(K33*(1.5/12))/27</f>
        <v>3.4710046296296175</v>
      </c>
      <c r="U33" s="32">
        <f>(K33*(1.75/12))/27</f>
        <v>4.049505401234554</v>
      </c>
      <c r="Y33" s="4"/>
      <c r="Z33" s="4"/>
      <c r="AA33" s="4"/>
      <c r="AB33" s="4"/>
      <c r="AC33" s="4"/>
      <c r="AD33" s="4"/>
      <c r="AE33" s="4"/>
    </row>
    <row r="34" spans="1:31" s="2" customFormat="1" ht="12.75" customHeight="1" thickBot="1">
      <c r="A34" s="33">
        <v>6844.29</v>
      </c>
      <c r="B34" s="36">
        <v>6865.08</v>
      </c>
      <c r="C34" s="34">
        <f t="shared" si="10"/>
        <v>20.789999999999964</v>
      </c>
      <c r="D34" s="34">
        <f t="shared" si="11"/>
        <v>51.2</v>
      </c>
      <c r="E34" s="34">
        <v>49.2</v>
      </c>
      <c r="F34" s="50"/>
      <c r="G34" s="50"/>
      <c r="H34" s="50"/>
      <c r="I34" s="34"/>
      <c r="J34" s="34">
        <f>C34*D34</f>
        <v>1064.4479999999983</v>
      </c>
      <c r="K34" s="34">
        <f>C34*E34</f>
        <v>1022.8679999999982</v>
      </c>
      <c r="L34" s="34"/>
      <c r="M34" s="34">
        <f t="shared" si="9"/>
        <v>118.2719999999998</v>
      </c>
      <c r="N34" s="34"/>
      <c r="O34" s="32">
        <f>(J34*(6/12))/27</f>
        <v>19.711999999999968</v>
      </c>
      <c r="P34" s="34">
        <f>K34/9</f>
        <v>113.6519999999998</v>
      </c>
      <c r="Q34" s="32">
        <f>0.075*(K34/9)</f>
        <v>8.523899999999985</v>
      </c>
      <c r="R34" s="32">
        <f>0.04*(K34/9)</f>
        <v>4.546079999999992</v>
      </c>
      <c r="S34" s="32"/>
      <c r="T34" s="32">
        <f>(K34*(1.5/12))/27</f>
        <v>4.735499999999992</v>
      </c>
      <c r="U34" s="32">
        <f>(K34*(1.75/12))/27</f>
        <v>5.52474999999999</v>
      </c>
      <c r="Y34" s="4"/>
      <c r="Z34" s="4"/>
      <c r="AA34" s="4"/>
      <c r="AB34" s="4"/>
      <c r="AC34" s="4"/>
      <c r="AD34" s="4"/>
      <c r="AE34" s="4"/>
    </row>
    <row r="35" spans="1:31" s="2" customFormat="1" ht="12.75" customHeight="1" thickBot="1">
      <c r="A35" s="33"/>
      <c r="B35" s="36"/>
      <c r="C35" s="34"/>
      <c r="D35" s="34"/>
      <c r="E35" s="34"/>
      <c r="F35" s="50"/>
      <c r="G35" s="50"/>
      <c r="H35" s="50"/>
      <c r="I35" s="34"/>
      <c r="J35" s="34"/>
      <c r="K35" s="34"/>
      <c r="L35" s="34"/>
      <c r="M35" s="34"/>
      <c r="N35" s="34"/>
      <c r="O35" s="32"/>
      <c r="P35" s="32"/>
      <c r="Q35" s="32"/>
      <c r="R35" s="32"/>
      <c r="S35" s="32"/>
      <c r="T35" s="32"/>
      <c r="U35" s="32"/>
      <c r="Y35" s="4"/>
      <c r="Z35" s="4"/>
      <c r="AA35" s="4"/>
      <c r="AB35" s="4"/>
      <c r="AC35" s="4"/>
      <c r="AD35" s="4"/>
      <c r="AE35" s="4"/>
    </row>
    <row r="36" spans="1:31" s="2" customFormat="1" ht="12.75" customHeight="1" thickBot="1">
      <c r="A36" s="33"/>
      <c r="B36" s="36"/>
      <c r="C36" s="34"/>
      <c r="D36" s="34"/>
      <c r="E36" s="34"/>
      <c r="F36" s="50"/>
      <c r="G36" s="50"/>
      <c r="H36" s="50"/>
      <c r="I36" s="34"/>
      <c r="J36" s="34"/>
      <c r="K36" s="34"/>
      <c r="L36" s="34"/>
      <c r="M36" s="34"/>
      <c r="N36" s="34"/>
      <c r="O36" s="32"/>
      <c r="P36" s="32"/>
      <c r="Q36" s="32"/>
      <c r="R36" s="32"/>
      <c r="S36" s="32"/>
      <c r="T36" s="32"/>
      <c r="U36" s="32"/>
      <c r="Y36" s="4"/>
      <c r="Z36" s="4"/>
      <c r="AA36" s="4"/>
      <c r="AB36" s="4"/>
      <c r="AC36" s="4"/>
      <c r="AD36" s="4"/>
      <c r="AE36" s="4"/>
    </row>
    <row r="37" spans="1:31" s="2" customFormat="1" ht="12.75" customHeight="1" thickBot="1">
      <c r="A37" s="68" t="s">
        <v>34</v>
      </c>
      <c r="B37" s="69"/>
      <c r="C37" s="46"/>
      <c r="D37" s="46"/>
      <c r="E37" s="46"/>
      <c r="F37" s="50"/>
      <c r="G37" s="50"/>
      <c r="H37" s="50"/>
      <c r="I37" s="46"/>
      <c r="J37" s="46"/>
      <c r="K37" s="46"/>
      <c r="L37" s="46"/>
      <c r="M37" s="45">
        <f>SUM(M24:M36)</f>
        <v>1056.8725555555516</v>
      </c>
      <c r="N37" s="45">
        <f>SUM(N24:N36)</f>
        <v>0</v>
      </c>
      <c r="O37" s="45">
        <f>SUM(O24:O36)</f>
        <v>176.14542592592522</v>
      </c>
      <c r="P37" s="45">
        <f aca="true" t="shared" si="12" ref="P37:U37">SUM(P24:P36)</f>
        <v>1009.1103333333294</v>
      </c>
      <c r="Q37" s="45">
        <f t="shared" si="12"/>
        <v>75.6832749999997</v>
      </c>
      <c r="R37" s="45">
        <f t="shared" si="12"/>
        <v>40.364413333333175</v>
      </c>
      <c r="S37" s="45">
        <f t="shared" si="12"/>
        <v>0</v>
      </c>
      <c r="T37" s="45">
        <f t="shared" si="12"/>
        <v>42.04626388888873</v>
      </c>
      <c r="U37" s="45">
        <f t="shared" si="12"/>
        <v>49.05397453703685</v>
      </c>
      <c r="Y37" s="4"/>
      <c r="Z37" s="4"/>
      <c r="AA37" s="4"/>
      <c r="AB37" s="4"/>
      <c r="AC37" s="4"/>
      <c r="AD37" s="4"/>
      <c r="AE37" s="4"/>
    </row>
    <row r="38" spans="1:31" s="2" customFormat="1" ht="12.75" customHeight="1" thickBot="1">
      <c r="A38" s="68" t="s">
        <v>45</v>
      </c>
      <c r="B38" s="69"/>
      <c r="C38" s="46"/>
      <c r="D38" s="46"/>
      <c r="E38" s="46"/>
      <c r="F38" s="50"/>
      <c r="G38" s="50"/>
      <c r="H38" s="50"/>
      <c r="I38" s="46"/>
      <c r="J38" s="46"/>
      <c r="K38" s="46"/>
      <c r="L38" s="46"/>
      <c r="M38" s="45">
        <f>M21+M37</f>
        <v>1056.8725555555516</v>
      </c>
      <c r="N38" s="45">
        <f aca="true" t="shared" si="13" ref="N38:U38">N21+N37</f>
        <v>4535.827833333331</v>
      </c>
      <c r="O38" s="45">
        <f t="shared" si="13"/>
        <v>176.14542592592522</v>
      </c>
      <c r="P38" s="45">
        <f t="shared" si="13"/>
        <v>1009.1103333333294</v>
      </c>
      <c r="Q38" s="45">
        <f t="shared" si="13"/>
        <v>475.9121124999995</v>
      </c>
      <c r="R38" s="45">
        <f t="shared" si="13"/>
        <v>253.81979333333305</v>
      </c>
      <c r="S38" s="45">
        <f t="shared" si="13"/>
        <v>259.407579861111</v>
      </c>
      <c r="T38" s="45">
        <f t="shared" si="13"/>
        <v>264.3956180555553</v>
      </c>
      <c r="U38" s="45">
        <f t="shared" si="13"/>
        <v>49.05397453703685</v>
      </c>
      <c r="Y38" s="4"/>
      <c r="Z38" s="4"/>
      <c r="AA38" s="4"/>
      <c r="AB38" s="4"/>
      <c r="AC38" s="4"/>
      <c r="AD38" s="4"/>
      <c r="AE38" s="4"/>
    </row>
    <row r="39" spans="1:31" s="2" customFormat="1" ht="12.75" customHeight="1">
      <c r="A39" s="15"/>
      <c r="B39" s="16"/>
      <c r="C39" s="18"/>
      <c r="D39" s="18"/>
      <c r="E39" s="18"/>
      <c r="F39" s="52"/>
      <c r="G39" s="52"/>
      <c r="H39" s="52"/>
      <c r="I39" s="18"/>
      <c r="J39" s="18"/>
      <c r="K39" s="18"/>
      <c r="L39" s="18"/>
      <c r="M39" s="18"/>
      <c r="N39" s="18"/>
      <c r="O39" s="7"/>
      <c r="P39" s="7"/>
      <c r="Q39" s="7"/>
      <c r="R39" s="7"/>
      <c r="S39" s="7"/>
      <c r="T39" s="7"/>
      <c r="U39" s="7"/>
      <c r="W39" s="4"/>
      <c r="X39" s="4"/>
      <c r="Y39" s="4"/>
      <c r="Z39" s="4"/>
      <c r="AA39" s="4"/>
      <c r="AB39" s="4"/>
      <c r="AC39" s="4"/>
      <c r="AD39" s="4"/>
      <c r="AE39" s="4"/>
    </row>
    <row r="40" spans="1:31" s="2" customFormat="1" ht="12.75" customHeight="1">
      <c r="A40" s="15" t="s">
        <v>35</v>
      </c>
      <c r="B40" s="16"/>
      <c r="C40" s="18"/>
      <c r="D40" s="18"/>
      <c r="E40" s="18"/>
      <c r="F40" s="52"/>
      <c r="G40" s="52"/>
      <c r="H40" s="52"/>
      <c r="I40" s="18"/>
      <c r="J40" s="18"/>
      <c r="K40" s="18"/>
      <c r="L40" s="18"/>
      <c r="M40" s="18"/>
      <c r="N40" s="18"/>
      <c r="O40" s="7"/>
      <c r="P40" s="7"/>
      <c r="Q40" s="7"/>
      <c r="R40" s="7"/>
      <c r="S40" s="19"/>
      <c r="T40" s="37"/>
      <c r="U40" s="37"/>
      <c r="W40" s="4"/>
      <c r="X40" s="4"/>
      <c r="Y40" s="4"/>
      <c r="Z40" s="4"/>
      <c r="AA40" s="4"/>
      <c r="AB40" s="4"/>
      <c r="AC40" s="4"/>
      <c r="AD40" s="4"/>
      <c r="AE40" s="4"/>
    </row>
    <row r="41" spans="1:31" s="2" customFormat="1" ht="12.75" customHeight="1">
      <c r="A41" s="17"/>
      <c r="B41" s="16"/>
      <c r="C41" s="18"/>
      <c r="D41" s="18"/>
      <c r="E41" s="18"/>
      <c r="F41" s="52"/>
      <c r="G41" s="52"/>
      <c r="H41" s="52"/>
      <c r="I41" s="18"/>
      <c r="J41" s="18"/>
      <c r="K41" s="18"/>
      <c r="L41" s="18"/>
      <c r="M41" s="18"/>
      <c r="N41" s="18"/>
      <c r="O41" s="7"/>
      <c r="P41" s="7"/>
      <c r="Q41" s="7"/>
      <c r="R41" s="7"/>
      <c r="S41" s="19"/>
      <c r="T41" s="37"/>
      <c r="U41" s="37"/>
      <c r="W41" s="4"/>
      <c r="X41" s="4"/>
      <c r="Y41" s="4"/>
      <c r="Z41" s="4"/>
      <c r="AA41" s="4"/>
      <c r="AB41" s="4"/>
      <c r="AC41" s="4"/>
      <c r="AD41" s="4"/>
      <c r="AE41" s="4"/>
    </row>
    <row r="42" spans="1:31" s="2" customFormat="1" ht="12.75" customHeight="1">
      <c r="A42" s="17"/>
      <c r="B42" s="16"/>
      <c r="C42" s="18"/>
      <c r="D42" s="18"/>
      <c r="E42" s="18"/>
      <c r="F42" s="52"/>
      <c r="G42" s="52"/>
      <c r="H42" s="52"/>
      <c r="I42" s="18"/>
      <c r="J42" s="18"/>
      <c r="K42" s="18"/>
      <c r="L42" s="18"/>
      <c r="M42" s="18"/>
      <c r="N42" s="18"/>
      <c r="O42" s="7"/>
      <c r="P42" s="7"/>
      <c r="Q42" s="7"/>
      <c r="R42" s="7"/>
      <c r="S42" s="7"/>
      <c r="T42" s="7"/>
      <c r="U42" s="7"/>
      <c r="W42" s="4"/>
      <c r="X42" s="4"/>
      <c r="Y42" s="4"/>
      <c r="Z42" s="4"/>
      <c r="AA42" s="4"/>
      <c r="AB42" s="4"/>
      <c r="AC42" s="4"/>
      <c r="AD42" s="4"/>
      <c r="AE42" s="4"/>
    </row>
    <row r="43" spans="1:31" s="2" customFormat="1" ht="12.75" customHeight="1">
      <c r="A43" s="5"/>
      <c r="B43" s="5"/>
      <c r="C43" s="5"/>
      <c r="D43" s="5"/>
      <c r="E43" s="5"/>
      <c r="F43" s="53"/>
      <c r="G43" s="53"/>
      <c r="H43" s="5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W43" s="4"/>
      <c r="X43" s="4"/>
      <c r="Y43" s="4"/>
      <c r="Z43" s="4"/>
      <c r="AA43" s="4"/>
      <c r="AB43" s="4"/>
      <c r="AC43" s="4"/>
      <c r="AD43" s="4"/>
      <c r="AE43" s="4"/>
    </row>
    <row r="44" spans="1:31" s="2" customFormat="1" ht="12.75" customHeight="1">
      <c r="A44" s="5"/>
      <c r="B44" s="5"/>
      <c r="C44" s="5"/>
      <c r="D44" s="5"/>
      <c r="E44" s="5"/>
      <c r="F44" s="53"/>
      <c r="G44" s="53"/>
      <c r="H44" s="5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W44" s="4"/>
      <c r="X44" s="4"/>
      <c r="Y44" s="4"/>
      <c r="Z44" s="4"/>
      <c r="AA44" s="4"/>
      <c r="AB44" s="4"/>
      <c r="AC44" s="4"/>
      <c r="AD44" s="4"/>
      <c r="AE44" s="4"/>
    </row>
    <row r="45" spans="1:31" s="2" customFormat="1" ht="12.75" customHeight="1">
      <c r="A45" s="5"/>
      <c r="B45" s="5"/>
      <c r="C45" s="5"/>
      <c r="D45" s="5"/>
      <c r="E45" s="5"/>
      <c r="F45" s="53"/>
      <c r="G45" s="53"/>
      <c r="H45" s="5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W45" s="4"/>
      <c r="X45" s="4"/>
      <c r="Y45" s="4"/>
      <c r="Z45" s="4"/>
      <c r="AA45" s="4"/>
      <c r="AB45" s="4"/>
      <c r="AC45" s="4"/>
      <c r="AD45" s="4"/>
      <c r="AE45" s="4"/>
    </row>
    <row r="46" spans="1:31" s="2" customFormat="1" ht="12.75" customHeight="1">
      <c r="A46" s="5"/>
      <c r="B46" s="5"/>
      <c r="C46" s="5"/>
      <c r="D46" s="5"/>
      <c r="E46" s="5"/>
      <c r="F46" s="53"/>
      <c r="G46" s="53"/>
      <c r="H46" s="5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W46" s="4"/>
      <c r="X46" s="4"/>
      <c r="Y46" s="4"/>
      <c r="Z46" s="4"/>
      <c r="AA46" s="4"/>
      <c r="AB46" s="4"/>
      <c r="AC46" s="4"/>
      <c r="AD46" s="4"/>
      <c r="AE46" s="4"/>
    </row>
    <row r="47" spans="1:31" s="2" customFormat="1" ht="12.75" customHeight="1">
      <c r="A47" s="5"/>
      <c r="B47" s="5"/>
      <c r="C47" s="5"/>
      <c r="D47" s="5"/>
      <c r="E47" s="5"/>
      <c r="F47" s="53"/>
      <c r="G47" s="53"/>
      <c r="H47" s="5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W47" s="4"/>
      <c r="X47" s="4"/>
      <c r="Y47" s="4"/>
      <c r="Z47" s="4"/>
      <c r="AA47" s="4"/>
      <c r="AB47" s="4"/>
      <c r="AC47" s="4"/>
      <c r="AD47" s="4"/>
      <c r="AE47" s="4"/>
    </row>
    <row r="48" spans="1:31" s="2" customFormat="1" ht="12.75" customHeight="1">
      <c r="A48" s="5"/>
      <c r="B48" s="5"/>
      <c r="C48" s="5"/>
      <c r="D48" s="5"/>
      <c r="E48" s="5"/>
      <c r="F48" s="53"/>
      <c r="G48" s="53"/>
      <c r="H48" s="5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W48" s="4"/>
      <c r="X48" s="4"/>
      <c r="Y48" s="4"/>
      <c r="Z48" s="4"/>
      <c r="AA48" s="4"/>
      <c r="AB48" s="4"/>
      <c r="AC48" s="4"/>
      <c r="AD48" s="4"/>
      <c r="AE48" s="4"/>
    </row>
    <row r="49" spans="1:31" s="2" customFormat="1" ht="12.75" customHeight="1">
      <c r="A49" s="5"/>
      <c r="B49" s="5"/>
      <c r="C49" s="5"/>
      <c r="D49" s="5"/>
      <c r="E49" s="5"/>
      <c r="F49" s="53"/>
      <c r="G49" s="53"/>
      <c r="H49" s="5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W49" s="4"/>
      <c r="X49" s="4"/>
      <c r="Y49" s="4"/>
      <c r="Z49" s="4"/>
      <c r="AA49" s="4"/>
      <c r="AB49" s="4"/>
      <c r="AC49" s="4"/>
      <c r="AD49" s="4"/>
      <c r="AE49" s="4"/>
    </row>
    <row r="50" spans="1:31" s="2" customFormat="1" ht="12.75" customHeight="1">
      <c r="A50" s="5"/>
      <c r="B50" s="5"/>
      <c r="C50" s="5"/>
      <c r="D50" s="5"/>
      <c r="E50" s="5"/>
      <c r="F50" s="53"/>
      <c r="G50" s="53"/>
      <c r="H50" s="5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W50" s="4"/>
      <c r="X50" s="4"/>
      <c r="Y50" s="4"/>
      <c r="Z50" s="4"/>
      <c r="AA50" s="4"/>
      <c r="AB50" s="4"/>
      <c r="AC50" s="4"/>
      <c r="AD50" s="4"/>
      <c r="AE50" s="4"/>
    </row>
    <row r="51" spans="1:31" s="2" customFormat="1" ht="12.75">
      <c r="A51" s="17"/>
      <c r="B51" s="16"/>
      <c r="C51" s="18"/>
      <c r="D51" s="18"/>
      <c r="E51" s="18"/>
      <c r="F51" s="52"/>
      <c r="G51" s="52"/>
      <c r="H51" s="52"/>
      <c r="I51" s="18"/>
      <c r="J51" s="18"/>
      <c r="K51" s="18"/>
      <c r="L51" s="38"/>
      <c r="M51" s="38"/>
      <c r="N51" s="38"/>
      <c r="O51" s="39"/>
      <c r="P51" s="39"/>
      <c r="Q51" s="39"/>
      <c r="R51" s="39"/>
      <c r="S51" s="39"/>
      <c r="T51" s="39"/>
      <c r="U51" s="39"/>
      <c r="W51" s="4"/>
      <c r="X51" s="4"/>
      <c r="Y51" s="4"/>
      <c r="Z51" s="4"/>
      <c r="AA51" s="4"/>
      <c r="AB51" s="4"/>
      <c r="AC51" s="4"/>
      <c r="AD51" s="4"/>
      <c r="AE51" s="4"/>
    </row>
    <row r="52" spans="1:31" s="2" customFormat="1" ht="12.75">
      <c r="A52" s="20"/>
      <c r="B52" s="20"/>
      <c r="C52" s="20"/>
      <c r="D52" s="20"/>
      <c r="E52" s="20"/>
      <c r="F52" s="54"/>
      <c r="G52" s="54"/>
      <c r="H52" s="54"/>
      <c r="I52" s="20"/>
      <c r="J52" s="20"/>
      <c r="K52" s="20"/>
      <c r="L52" s="40"/>
      <c r="M52" s="40"/>
      <c r="N52" s="40"/>
      <c r="O52" s="12"/>
      <c r="P52" s="12"/>
      <c r="Q52" s="12"/>
      <c r="R52" s="12"/>
      <c r="S52" s="12"/>
      <c r="T52" s="12"/>
      <c r="U52" s="12"/>
      <c r="W52" s="4"/>
      <c r="X52" s="4"/>
      <c r="Y52" s="4"/>
      <c r="Z52" s="4"/>
      <c r="AA52" s="4"/>
      <c r="AB52" s="4"/>
      <c r="AC52" s="4"/>
      <c r="AD52" s="4"/>
      <c r="AE52" s="4"/>
    </row>
    <row r="53" spans="1:21" ht="12.75">
      <c r="A53" s="3"/>
      <c r="B53" s="22"/>
      <c r="C53" s="3"/>
      <c r="D53" s="3"/>
      <c r="E53" s="3"/>
      <c r="F53" s="55"/>
      <c r="G53" s="55"/>
      <c r="H53" s="55"/>
      <c r="I53" s="3"/>
      <c r="J53" s="3"/>
      <c r="K53" s="3"/>
      <c r="L53" s="14"/>
      <c r="M53" s="14"/>
      <c r="N53" s="14"/>
      <c r="O53" s="12"/>
      <c r="P53" s="12"/>
      <c r="Q53" s="12"/>
      <c r="R53" s="12"/>
      <c r="S53" s="12"/>
      <c r="T53" s="12"/>
      <c r="U53" s="12"/>
    </row>
    <row r="54" spans="1:21" ht="12.75">
      <c r="A54" s="3"/>
      <c r="B54" s="3"/>
      <c r="C54" s="3"/>
      <c r="D54" s="3"/>
      <c r="E54" s="3"/>
      <c r="F54" s="55"/>
      <c r="G54" s="55"/>
      <c r="H54" s="5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24"/>
      <c r="B55" s="3"/>
      <c r="C55" s="3"/>
      <c r="D55" s="3"/>
      <c r="E55" s="3"/>
      <c r="F55" s="55"/>
      <c r="G55" s="55"/>
      <c r="H55" s="5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24"/>
      <c r="B56" s="3"/>
      <c r="C56" s="3"/>
      <c r="D56" s="3"/>
      <c r="E56" s="3"/>
      <c r="F56" s="55"/>
      <c r="G56" s="55"/>
      <c r="H56" s="55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3"/>
      <c r="B57" s="3"/>
      <c r="C57" s="3"/>
      <c r="D57" s="3"/>
      <c r="E57" s="3"/>
      <c r="F57" s="55"/>
      <c r="G57" s="55"/>
      <c r="H57" s="5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 s="3"/>
      <c r="B58" s="3"/>
      <c r="C58" s="3"/>
      <c r="D58" s="3"/>
      <c r="E58" s="3"/>
      <c r="F58" s="55"/>
      <c r="G58" s="55"/>
      <c r="H58" s="5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3"/>
      <c r="B59" s="3"/>
      <c r="C59" s="3"/>
      <c r="D59" s="3"/>
      <c r="E59" s="3"/>
      <c r="F59" s="55"/>
      <c r="G59" s="55"/>
      <c r="H59" s="5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>
      <c r="A60" s="3"/>
      <c r="B60" s="3"/>
      <c r="C60" s="3"/>
      <c r="D60" s="3"/>
      <c r="E60" s="3"/>
      <c r="F60" s="55"/>
      <c r="G60" s="55"/>
      <c r="H60" s="5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41"/>
      <c r="B61" s="6"/>
      <c r="C61" s="6"/>
      <c r="D61" s="39"/>
      <c r="E61" s="18"/>
      <c r="F61" s="52"/>
      <c r="G61" s="52"/>
      <c r="H61" s="5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 s="6"/>
      <c r="B62" s="6"/>
      <c r="C62" s="3"/>
      <c r="D62" s="39"/>
      <c r="E62" s="18"/>
      <c r="F62" s="52"/>
      <c r="G62" s="52"/>
      <c r="H62" s="52"/>
      <c r="I62" s="3"/>
      <c r="J62" s="3"/>
      <c r="K62" s="3"/>
      <c r="L62" s="3"/>
      <c r="M62" s="3"/>
      <c r="N62" s="3"/>
      <c r="O62" s="21"/>
      <c r="P62" s="21"/>
      <c r="Q62" s="21"/>
      <c r="R62" s="21"/>
      <c r="S62" s="21"/>
      <c r="T62" s="21"/>
      <c r="U62" s="21"/>
    </row>
  </sheetData>
  <sheetProtection/>
  <mergeCells count="12">
    <mergeCell ref="A6:U6"/>
    <mergeCell ref="A7:B10"/>
    <mergeCell ref="C7:C10"/>
    <mergeCell ref="D7:D10"/>
    <mergeCell ref="L7:L10"/>
    <mergeCell ref="A38:B38"/>
    <mergeCell ref="A37:B37"/>
    <mergeCell ref="K7:K10"/>
    <mergeCell ref="J7:J10"/>
    <mergeCell ref="I7:I10"/>
    <mergeCell ref="A21:B21"/>
    <mergeCell ref="E7:E10"/>
  </mergeCells>
  <printOptions/>
  <pageMargins left="0.75" right="0.75" top="0.75" bottom="0.75" header="0.5" footer="0.5"/>
  <pageSetup fitToHeight="2" horizontalDpi="300" verticalDpi="300" orientation="landscape" paperSize="17" scale="85" r:id="rId1"/>
  <headerFooter alignWithMargins="0">
    <oddHeader>&amp;C&amp;F</oddHeader>
    <oddFooter xml:space="preserve">&amp;C&amp;A&amp;R&amp;P of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HNTB-Ohio,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NAvellana</dc:creator>
  <cp:keywords/>
  <dc:description/>
  <cp:lastModifiedBy>Kevin Monroe</cp:lastModifiedBy>
  <cp:lastPrinted>2011-08-10T21:16:03Z</cp:lastPrinted>
  <dcterms:created xsi:type="dcterms:W3CDTF">1998-05-14T12:49:36Z</dcterms:created>
  <dcterms:modified xsi:type="dcterms:W3CDTF">2016-01-06T21:13:20Z</dcterms:modified>
  <cp:category/>
  <cp:version/>
  <cp:contentType/>
  <cp:contentStatus/>
</cp:coreProperties>
</file>