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425" yWindow="225" windowWidth="17265" windowHeight="12240" activeTab="0"/>
  </bookViews>
  <sheets>
    <sheet name="Orange Ave Pavement" sheetId="1" r:id="rId1"/>
    <sheet name="East 9th" sheetId="2" r:id="rId2"/>
  </sheets>
  <definedNames>
    <definedName name="_xlnm.Print_Area" localSheetId="1">'East 9th'!$A$1:$V$76</definedName>
    <definedName name="_xlnm.Print_Area" localSheetId="0">'Orange Ave Pavement'!$A$1:$U$42</definedName>
    <definedName name="_xlnm.Print_Titles" localSheetId="1">'East 9th'!$9:$13</definedName>
    <definedName name="_xlnm.Print_Titles" localSheetId="0">'Orange Ave Pavement'!$8:$12</definedName>
  </definedNames>
  <calcPr fullCalcOnLoad="1"/>
</workbook>
</file>

<file path=xl/sharedStrings.xml><?xml version="1.0" encoding="utf-8"?>
<sst xmlns="http://schemas.openxmlformats.org/spreadsheetml/2006/main" count="129" uniqueCount="61">
  <si>
    <t>FROM</t>
  </si>
  <si>
    <t>TO</t>
  </si>
  <si>
    <t>FT.</t>
  </si>
  <si>
    <t>SQ. FT.</t>
  </si>
  <si>
    <t>SQ. YD.</t>
  </si>
  <si>
    <t>CU. YD.</t>
  </si>
  <si>
    <t>D</t>
  </si>
  <si>
    <t>PLANIMETER AREA</t>
  </si>
  <si>
    <t>AGGREGATE BASE, 6"</t>
  </si>
  <si>
    <t>STATION</t>
  </si>
  <si>
    <t>LENGTH</t>
  </si>
  <si>
    <t>PAVEMENT QUANTITIES</t>
  </si>
  <si>
    <t>E</t>
  </si>
  <si>
    <t>F</t>
  </si>
  <si>
    <t>A</t>
  </si>
  <si>
    <t>B</t>
  </si>
  <si>
    <t>B-A=C</t>
  </si>
  <si>
    <t>G</t>
  </si>
  <si>
    <t>H</t>
  </si>
  <si>
    <t>AREA (1)</t>
  </si>
  <si>
    <t>AREA (2)</t>
  </si>
  <si>
    <t>J</t>
  </si>
  <si>
    <t>AVERAGE WIDTH AGGR.
BASE (1)</t>
  </si>
  <si>
    <t>AVERAGE WIDTHCONCRETE OR ASPHALT(2)</t>
  </si>
  <si>
    <t>AVERAGE WIDTH GUTTERTO GUTTER (3)</t>
  </si>
  <si>
    <t>CU.YD.</t>
  </si>
  <si>
    <t>SQ.YD.</t>
  </si>
  <si>
    <t>1.25" ASPHALT CONCRETE SURFACE COURSE, TYPE 1H</t>
  </si>
  <si>
    <t>9" PORTLAND CEMENT CONCRETE BASE</t>
  </si>
  <si>
    <t>1.75" ASPHALT CONCRETE INTERMEDIATE COURSE, TYPE 2, PG 64-28</t>
  </si>
  <si>
    <t>10" NON-REINFORCED CONCRETE</t>
  </si>
  <si>
    <t>TACK COAT FOR INTERMEDIATE COURSE</t>
  </si>
  <si>
    <t>TACK COAT</t>
  </si>
  <si>
    <t>3" PAVEMENT PLANING</t>
  </si>
  <si>
    <t>GALLON</t>
  </si>
  <si>
    <t>E9th Street</t>
  </si>
  <si>
    <t>E14th Street</t>
  </si>
  <si>
    <t>Broadway Ave.</t>
  </si>
  <si>
    <t>Canal Road</t>
  </si>
  <si>
    <t>Subtotal</t>
  </si>
  <si>
    <t>Shared Use Path</t>
  </si>
  <si>
    <t>***Pavement Repairs not accounted for in quantities</t>
  </si>
  <si>
    <t>PROJECT - Cleveland Innerbelt - CCG1</t>
  </si>
  <si>
    <t>ODOT PROJECT # - CUY-90-14.90</t>
  </si>
  <si>
    <t>PID 77332 / 85531</t>
  </si>
  <si>
    <t>HNTB PROJECT # - 49633 PA 002</t>
  </si>
  <si>
    <t>Drive Sta. 18</t>
  </si>
  <si>
    <t>Drive Sta. 13</t>
  </si>
  <si>
    <t>E14th Street Existing NB (Overlay)</t>
  </si>
  <si>
    <t>8" NON-REINFORCED CONCRETE</t>
  </si>
  <si>
    <t>AGGREGATE BASE, 2.5"</t>
  </si>
  <si>
    <t>Drive Sta. 12</t>
  </si>
  <si>
    <t>Commercial Road (full depth)</t>
  </si>
  <si>
    <t>Commercial Road (Overlay)</t>
  </si>
  <si>
    <t>TOTALS</t>
  </si>
  <si>
    <t>Orange Avenue (Overlay)</t>
  </si>
  <si>
    <t>Orange Avenue (Widening)</t>
  </si>
  <si>
    <t>Island Replace</t>
  </si>
  <si>
    <t>Median Replace</t>
  </si>
  <si>
    <t>TACK COAT FOR INTERMEDIATE          COURSE</t>
  </si>
  <si>
    <t>1.75" ASPHALT CONCRETE INTERMEDIATE COURSE, TYPE 2,            PG 64-28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</si>
</sst>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\+0.00"/>
    <numFmt numFmtId="167" formatCode="0\+00.00"/>
    <numFmt numFmtId="168" formatCode="0.000000000000"/>
    <numFmt numFmtId="169" formatCode="0.0000"/>
    <numFmt numFmtId="170" formatCode="0\+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_(* #,##0.0_);_(* \(#,##0.0\);_(* &quot;-&quot;??_);_(@_)"/>
    <numFmt numFmtId="178" formatCode="00\+00"/>
    <numFmt numFmtId="179" formatCode="0.0\+00"/>
    <numFmt numFmtId="180" formatCode="0.\+00"/>
    <numFmt numFmtId="181" formatCode="[$-409]dddd\,\ mmmm\ dd\,\ yyyy"/>
    <numFmt numFmtId="182" formatCode="[$-409]h:mm:ss\ AM/PM"/>
    <numFmt numFmtId="183" formatCode="000\+00.00"/>
    <numFmt numFmtId="184" formatCode="00\+00.00"/>
    <numFmt numFmtId="185" formatCode="mmm\-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vertical="center" textRotation="90" wrapText="1"/>
    </xf>
    <xf numFmtId="167" fontId="1" fillId="0" borderId="10" xfId="0" applyNumberFormat="1" applyFont="1" applyFill="1" applyBorder="1" applyAlignment="1">
      <alignment horizontal="left" vertical="center"/>
    </xf>
    <xf numFmtId="167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2" fontId="0" fillId="5" borderId="10" xfId="0" applyNumberForma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167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 applyFill="1" applyBorder="1" applyAlignment="1">
      <alignment vertical="center" textRotation="90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Continuous"/>
    </xf>
    <xf numFmtId="1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167" fontId="1" fillId="0" borderId="12" xfId="0" applyNumberFormat="1" applyFont="1" applyFill="1" applyBorder="1" applyAlignment="1">
      <alignment horizontal="left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1" fontId="1" fillId="35" borderId="12" xfId="0" applyNumberFormat="1" applyFon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0" fillId="5" borderId="12" xfId="0" applyFill="1" applyBorder="1" applyAlignment="1">
      <alignment/>
    </xf>
    <xf numFmtId="2" fontId="1" fillId="5" borderId="12" xfId="0" applyNumberFormat="1" applyFon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/>
    </xf>
    <xf numFmtId="184" fontId="0" fillId="0" borderId="12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1" fontId="6" fillId="36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 wrapText="1"/>
    </xf>
    <xf numFmtId="0" fontId="0" fillId="5" borderId="12" xfId="0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 textRotation="90" wrapText="1"/>
    </xf>
    <xf numFmtId="0" fontId="0" fillId="34" borderId="12" xfId="0" applyFill="1" applyBorder="1" applyAlignment="1">
      <alignment horizontal="center" vertical="center" textRotation="90" wrapText="1"/>
    </xf>
    <xf numFmtId="0" fontId="0" fillId="34" borderId="12" xfId="0" applyFont="1" applyFill="1" applyBorder="1" applyAlignment="1">
      <alignment vertical="center" textRotation="90" wrapText="1"/>
    </xf>
    <xf numFmtId="0" fontId="0" fillId="5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left" vertical="center"/>
    </xf>
    <xf numFmtId="167" fontId="0" fillId="37" borderId="10" xfId="0" applyNumberForma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4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textRotation="90" wrapText="1"/>
    </xf>
    <xf numFmtId="167" fontId="1" fillId="35" borderId="13" xfId="0" applyNumberFormat="1" applyFont="1" applyFill="1" applyBorder="1" applyAlignment="1">
      <alignment horizontal="center" vertical="center"/>
    </xf>
    <xf numFmtId="167" fontId="1" fillId="35" borderId="14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167" fontId="1" fillId="35" borderId="12" xfId="0" applyNumberFormat="1" applyFont="1" applyFill="1" applyBorder="1" applyAlignment="1">
      <alignment horizontal="center" vertical="center"/>
    </xf>
    <xf numFmtId="167" fontId="1" fillId="35" borderId="12" xfId="0" applyNumberFormat="1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2" xfId="0" applyFont="1" applyFill="1" applyBorder="1" applyAlignment="1">
      <alignment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64"/>
  <sheetViews>
    <sheetView tabSelected="1" zoomScale="85" zoomScaleNormal="85" zoomScaleSheetLayoutView="100" workbookViewId="0" topLeftCell="A1">
      <selection activeCell="X5" sqref="X5"/>
    </sheetView>
  </sheetViews>
  <sheetFormatPr defaultColWidth="9.140625" defaultRowHeight="12.75"/>
  <cols>
    <col min="1" max="1" width="12.8515625" style="4" customWidth="1"/>
    <col min="2" max="2" width="14.8515625" style="4" customWidth="1"/>
    <col min="3" max="3" width="9.8515625" style="4" customWidth="1"/>
    <col min="4" max="4" width="6.8515625" style="4" bestFit="1" customWidth="1"/>
    <col min="5" max="5" width="7.140625" style="4" bestFit="1" customWidth="1"/>
    <col min="6" max="8" width="6.8515625" style="60" hidden="1" customWidth="1"/>
    <col min="9" max="9" width="6.00390625" style="4" customWidth="1"/>
    <col min="10" max="11" width="10.00390625" style="4" bestFit="1" customWidth="1"/>
    <col min="12" max="12" width="11.421875" style="4" customWidth="1"/>
    <col min="13" max="13" width="9.28125" style="4" customWidth="1"/>
    <col min="14" max="15" width="8.140625" style="4" customWidth="1"/>
    <col min="16" max="16" width="8.7109375" style="4" customWidth="1"/>
    <col min="17" max="17" width="9.57421875" style="4" customWidth="1"/>
    <col min="18" max="18" width="8.57421875" style="4" customWidth="1"/>
    <col min="19" max="19" width="10.421875" style="4" bestFit="1" customWidth="1"/>
    <col min="20" max="20" width="7.00390625" style="1" bestFit="1" customWidth="1"/>
    <col min="21" max="21" width="12.57421875" style="1" customWidth="1"/>
    <col min="22" max="30" width="11.7109375" style="1" customWidth="1"/>
    <col min="31" max="49" width="11.7109375" style="0" customWidth="1"/>
  </cols>
  <sheetData>
    <row r="1" spans="1:19" ht="12.75">
      <c r="A1" s="41" t="s">
        <v>42</v>
      </c>
      <c r="P1" s="62"/>
      <c r="Q1" s="63"/>
      <c r="S1" s="64"/>
    </row>
    <row r="2" spans="1:19" ht="12.75">
      <c r="A2" s="41" t="s">
        <v>43</v>
      </c>
      <c r="P2" s="62"/>
      <c r="Q2" s="63"/>
      <c r="S2" s="64"/>
    </row>
    <row r="3" spans="1:19" ht="12.75">
      <c r="A3" s="41" t="s">
        <v>44</v>
      </c>
      <c r="P3" s="62"/>
      <c r="Q3" s="65"/>
      <c r="R3" s="1"/>
      <c r="S3" s="66"/>
    </row>
    <row r="4" spans="1:19" ht="12.75">
      <c r="A4" s="41" t="s">
        <v>45</v>
      </c>
      <c r="P4" s="62"/>
      <c r="Q4" s="63"/>
      <c r="S4" s="64"/>
    </row>
    <row r="5" spans="1:19" ht="12.75">
      <c r="A5" s="41"/>
      <c r="P5" s="62"/>
      <c r="Q5" s="65"/>
      <c r="R5" s="1"/>
      <c r="S5" s="64"/>
    </row>
    <row r="6" ht="13.5" thickBot="1"/>
    <row r="7" spans="1:21" ht="13.5" thickBot="1">
      <c r="A7" s="127" t="s">
        <v>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  <c r="T7" s="70"/>
      <c r="U7" s="70"/>
    </row>
    <row r="8" spans="1:21" ht="13.5" customHeight="1" thickBot="1">
      <c r="A8" s="130" t="s">
        <v>9</v>
      </c>
      <c r="B8" s="130"/>
      <c r="C8" s="120" t="s">
        <v>10</v>
      </c>
      <c r="D8" s="120" t="s">
        <v>22</v>
      </c>
      <c r="E8" s="120" t="s">
        <v>23</v>
      </c>
      <c r="F8" s="50"/>
      <c r="G8" s="50"/>
      <c r="H8" s="50"/>
      <c r="I8" s="120" t="s">
        <v>24</v>
      </c>
      <c r="J8" s="120" t="s">
        <v>19</v>
      </c>
      <c r="K8" s="120" t="s">
        <v>20</v>
      </c>
      <c r="L8" s="120" t="s">
        <v>7</v>
      </c>
      <c r="M8" s="13">
        <v>254</v>
      </c>
      <c r="N8" s="13">
        <v>304</v>
      </c>
      <c r="O8" s="13">
        <v>305</v>
      </c>
      <c r="P8" s="13">
        <v>407</v>
      </c>
      <c r="Q8" s="13">
        <v>407</v>
      </c>
      <c r="R8" s="13">
        <v>446</v>
      </c>
      <c r="S8" s="13">
        <v>446</v>
      </c>
      <c r="U8" s="3"/>
    </row>
    <row r="9" spans="1:21" ht="12.75" customHeight="1" hidden="1">
      <c r="A9" s="130"/>
      <c r="B9" s="130"/>
      <c r="C9" s="120"/>
      <c r="D9" s="120"/>
      <c r="E9" s="120"/>
      <c r="F9" s="50"/>
      <c r="G9" s="50"/>
      <c r="H9" s="50"/>
      <c r="I9" s="120"/>
      <c r="J9" s="120"/>
      <c r="K9" s="120"/>
      <c r="L9" s="120"/>
      <c r="M9" s="25"/>
      <c r="N9" s="13"/>
      <c r="O9" s="13"/>
      <c r="P9" s="13"/>
      <c r="Q9" s="13"/>
      <c r="R9" s="13"/>
      <c r="S9" s="13"/>
      <c r="U9" s="3"/>
    </row>
    <row r="10" spans="1:21" ht="12.75" customHeight="1" hidden="1">
      <c r="A10" s="130"/>
      <c r="B10" s="130"/>
      <c r="C10" s="120"/>
      <c r="D10" s="120"/>
      <c r="E10" s="120"/>
      <c r="F10" s="50"/>
      <c r="G10" s="50"/>
      <c r="H10" s="50"/>
      <c r="I10" s="120"/>
      <c r="J10" s="120"/>
      <c r="K10" s="120"/>
      <c r="L10" s="120"/>
      <c r="M10" s="25"/>
      <c r="N10" s="13"/>
      <c r="O10" s="13"/>
      <c r="P10" s="13"/>
      <c r="Q10" s="13"/>
      <c r="R10" s="13"/>
      <c r="S10" s="13"/>
      <c r="U10" s="3"/>
    </row>
    <row r="11" spans="1:21" ht="201" customHeight="1" thickBot="1">
      <c r="A11" s="130"/>
      <c r="B11" s="130"/>
      <c r="C11" s="120"/>
      <c r="D11" s="120"/>
      <c r="E11" s="120"/>
      <c r="F11" s="50"/>
      <c r="G11" s="50"/>
      <c r="H11" s="50"/>
      <c r="I11" s="120"/>
      <c r="J11" s="120"/>
      <c r="K11" s="120"/>
      <c r="L11" s="120"/>
      <c r="M11" s="26" t="s">
        <v>33</v>
      </c>
      <c r="N11" s="27" t="s">
        <v>8</v>
      </c>
      <c r="O11" s="27" t="s">
        <v>28</v>
      </c>
      <c r="P11" s="26" t="s">
        <v>32</v>
      </c>
      <c r="Q11" s="139" t="s">
        <v>59</v>
      </c>
      <c r="R11" s="28" t="s">
        <v>27</v>
      </c>
      <c r="S11" s="28" t="s">
        <v>29</v>
      </c>
      <c r="U11" s="61"/>
    </row>
    <row r="12" spans="1:21" ht="13.5" thickBot="1">
      <c r="A12" s="8" t="s">
        <v>0</v>
      </c>
      <c r="B12" s="8" t="s">
        <v>1</v>
      </c>
      <c r="C12" s="8" t="s">
        <v>2</v>
      </c>
      <c r="D12" s="8" t="s">
        <v>2</v>
      </c>
      <c r="E12" s="8" t="s">
        <v>2</v>
      </c>
      <c r="F12" s="51"/>
      <c r="G12" s="51"/>
      <c r="H12" s="51"/>
      <c r="I12" s="8" t="s">
        <v>2</v>
      </c>
      <c r="J12" s="8" t="s">
        <v>3</v>
      </c>
      <c r="K12" s="8" t="s">
        <v>3</v>
      </c>
      <c r="L12" s="8" t="s">
        <v>3</v>
      </c>
      <c r="M12" s="23" t="s">
        <v>4</v>
      </c>
      <c r="N12" s="8" t="s">
        <v>25</v>
      </c>
      <c r="O12" s="23" t="s">
        <v>26</v>
      </c>
      <c r="P12" s="23" t="s">
        <v>34</v>
      </c>
      <c r="Q12" s="23" t="s">
        <v>34</v>
      </c>
      <c r="R12" s="8" t="s">
        <v>5</v>
      </c>
      <c r="S12" s="8" t="s">
        <v>5</v>
      </c>
      <c r="U12" s="3"/>
    </row>
    <row r="13" spans="1:30" s="2" customFormat="1" ht="32.25" customHeight="1" thickBot="1">
      <c r="A13" s="9" t="s">
        <v>14</v>
      </c>
      <c r="B13" s="9" t="s">
        <v>15</v>
      </c>
      <c r="C13" s="10" t="s">
        <v>16</v>
      </c>
      <c r="D13" s="10" t="s">
        <v>6</v>
      </c>
      <c r="E13" s="10" t="s">
        <v>12</v>
      </c>
      <c r="F13" s="52"/>
      <c r="G13" s="52"/>
      <c r="H13" s="52"/>
      <c r="I13" s="10" t="s">
        <v>13</v>
      </c>
      <c r="J13" s="10" t="s">
        <v>17</v>
      </c>
      <c r="K13" s="10" t="s">
        <v>18</v>
      </c>
      <c r="L13" s="10" t="s">
        <v>21</v>
      </c>
      <c r="M13" s="10"/>
      <c r="N13" s="10"/>
      <c r="O13" s="10"/>
      <c r="P13" s="10"/>
      <c r="Q13" s="10"/>
      <c r="R13" s="11"/>
      <c r="S13" s="11"/>
      <c r="U13" s="3"/>
      <c r="V13" s="4"/>
      <c r="W13" s="4"/>
      <c r="X13" s="4"/>
      <c r="Y13" s="4"/>
      <c r="Z13" s="4"/>
      <c r="AA13" s="4"/>
      <c r="AB13" s="4"/>
      <c r="AC13" s="4"/>
      <c r="AD13" s="4"/>
    </row>
    <row r="14" spans="1:30" s="2" customFormat="1" ht="12.75" customHeight="1" thickBot="1">
      <c r="A14" s="29"/>
      <c r="B14" s="30"/>
      <c r="C14" s="32"/>
      <c r="D14" s="32"/>
      <c r="E14" s="32"/>
      <c r="F14" s="53"/>
      <c r="G14" s="53"/>
      <c r="H14" s="53"/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1"/>
      <c r="U14" s="3"/>
      <c r="V14" s="4"/>
      <c r="W14" s="4"/>
      <c r="X14" s="4"/>
      <c r="Y14" s="4"/>
      <c r="Z14" s="4"/>
      <c r="AA14" s="4"/>
      <c r="AB14" s="4"/>
      <c r="AC14" s="4"/>
      <c r="AD14" s="4"/>
    </row>
    <row r="15" spans="1:30" s="2" customFormat="1" ht="12.75" customHeight="1" thickBot="1">
      <c r="A15" s="110" t="s">
        <v>55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113"/>
      <c r="P15" s="113"/>
      <c r="Q15" s="113"/>
      <c r="R15" s="113"/>
      <c r="S15" s="113"/>
      <c r="U15" s="3"/>
      <c r="V15" s="4"/>
      <c r="W15" s="4"/>
      <c r="X15" s="4"/>
      <c r="Y15" s="4"/>
      <c r="Z15" s="4"/>
      <c r="AA15" s="4"/>
      <c r="AB15" s="4"/>
      <c r="AC15" s="4"/>
      <c r="AD15" s="4"/>
    </row>
    <row r="16" spans="1:30" s="2" customFormat="1" ht="12.75" customHeight="1" thickBot="1">
      <c r="A16" s="33">
        <v>1820</v>
      </c>
      <c r="B16" s="30">
        <v>1973</v>
      </c>
      <c r="C16" s="32">
        <f>B16-A16</f>
        <v>153</v>
      </c>
      <c r="D16" s="32"/>
      <c r="E16" s="32">
        <v>31.25</v>
      </c>
      <c r="F16" s="32">
        <v>58.57</v>
      </c>
      <c r="G16" s="32"/>
      <c r="H16" s="32">
        <f>(F16+G16)/2</f>
        <v>29.285</v>
      </c>
      <c r="I16" s="32"/>
      <c r="J16" s="32"/>
      <c r="K16" s="32">
        <f>C16*E16</f>
        <v>4781.25</v>
      </c>
      <c r="L16" s="32"/>
      <c r="M16" s="32">
        <f>K16/9</f>
        <v>531.25</v>
      </c>
      <c r="N16" s="31"/>
      <c r="O16" s="31"/>
      <c r="P16" s="31">
        <f>0.075*(K16/9)</f>
        <v>39.84375</v>
      </c>
      <c r="Q16" s="31">
        <f>0.04*(K16/9)</f>
        <v>21.25</v>
      </c>
      <c r="R16" s="31">
        <f>(K16*(1.25/12))/27</f>
        <v>18.446180555555557</v>
      </c>
      <c r="S16" s="31">
        <f>(K16*(1.75/12))/27</f>
        <v>25.82465277777778</v>
      </c>
      <c r="U16" s="3"/>
      <c r="V16" s="4"/>
      <c r="W16" s="4"/>
      <c r="X16" s="4"/>
      <c r="Y16" s="4"/>
      <c r="Z16" s="4"/>
      <c r="AA16" s="4"/>
      <c r="AB16" s="4"/>
      <c r="AC16" s="4"/>
      <c r="AD16" s="4"/>
    </row>
    <row r="17" spans="1:30" s="2" customFormat="1" ht="12.75" customHeight="1" thickBot="1">
      <c r="A17" s="33">
        <v>1820</v>
      </c>
      <c r="B17" s="30">
        <v>1973</v>
      </c>
      <c r="C17" s="32">
        <f>B17-A17</f>
        <v>153</v>
      </c>
      <c r="D17" s="32"/>
      <c r="E17" s="32">
        <v>32.5</v>
      </c>
      <c r="F17" s="32">
        <v>58.57</v>
      </c>
      <c r="G17" s="32"/>
      <c r="H17" s="32">
        <f>(F17+G17)/2</f>
        <v>29.285</v>
      </c>
      <c r="I17" s="32"/>
      <c r="J17" s="32"/>
      <c r="K17" s="32">
        <f>C17*E17</f>
        <v>4972.5</v>
      </c>
      <c r="L17" s="32"/>
      <c r="M17" s="32">
        <f>K17/9</f>
        <v>552.5</v>
      </c>
      <c r="N17" s="31"/>
      <c r="O17" s="31"/>
      <c r="P17" s="31">
        <f>0.075*(K17/9)</f>
        <v>41.4375</v>
      </c>
      <c r="Q17" s="31">
        <f>0.04*(K17/9)</f>
        <v>22.1</v>
      </c>
      <c r="R17" s="31">
        <f>(K17*(1.25/12))/27</f>
        <v>19.18402777777778</v>
      </c>
      <c r="S17" s="31">
        <f>(K17*(1.75/12))/27</f>
        <v>26.85763888888889</v>
      </c>
      <c r="U17" s="3"/>
      <c r="V17" s="4"/>
      <c r="W17" s="4"/>
      <c r="X17" s="4"/>
      <c r="Y17" s="4"/>
      <c r="Z17" s="4"/>
      <c r="AA17" s="4"/>
      <c r="AB17" s="4"/>
      <c r="AC17" s="4"/>
      <c r="AD17" s="4"/>
    </row>
    <row r="18" spans="1:30" s="2" customFormat="1" ht="12.75" customHeight="1" thickBot="1">
      <c r="A18" s="33">
        <v>1973</v>
      </c>
      <c r="B18" s="30">
        <v>2053</v>
      </c>
      <c r="C18" s="32">
        <f>B18-A18</f>
        <v>80</v>
      </c>
      <c r="D18" s="32"/>
      <c r="E18" s="32">
        <v>78</v>
      </c>
      <c r="F18" s="32">
        <v>37.7</v>
      </c>
      <c r="G18" s="32">
        <v>39.661</v>
      </c>
      <c r="H18" s="32">
        <f>(F18+G18)/2</f>
        <v>38.6805</v>
      </c>
      <c r="I18" s="32"/>
      <c r="J18" s="32"/>
      <c r="K18" s="32">
        <f>C18*E18</f>
        <v>6240</v>
      </c>
      <c r="L18" s="32"/>
      <c r="M18" s="32">
        <f>K18/9</f>
        <v>693.3333333333334</v>
      </c>
      <c r="N18" s="31"/>
      <c r="O18" s="31"/>
      <c r="P18" s="31">
        <f>0.075*(K18/9)</f>
        <v>52</v>
      </c>
      <c r="Q18" s="31">
        <f>0.04*(K18/9)</f>
        <v>27.733333333333334</v>
      </c>
      <c r="R18" s="31">
        <f>(K18*(1.25/12))/27</f>
        <v>24.074074074074073</v>
      </c>
      <c r="S18" s="31">
        <f>(K18*(1.75/12))/27</f>
        <v>33.70370370370371</v>
      </c>
      <c r="U18" s="3"/>
      <c r="V18" s="4"/>
      <c r="W18" s="4"/>
      <c r="X18" s="4"/>
      <c r="Y18" s="4"/>
      <c r="Z18" s="4"/>
      <c r="AA18" s="4"/>
      <c r="AB18" s="4"/>
      <c r="AC18" s="4"/>
      <c r="AD18" s="4"/>
    </row>
    <row r="19" spans="1:30" s="2" customFormat="1" ht="12.75" customHeight="1" thickBot="1">
      <c r="A19" s="33">
        <v>2053</v>
      </c>
      <c r="B19" s="30">
        <v>2392</v>
      </c>
      <c r="C19" s="32"/>
      <c r="D19" s="32"/>
      <c r="E19" s="32"/>
      <c r="F19" s="32">
        <v>37.7</v>
      </c>
      <c r="G19" s="32">
        <v>39.661</v>
      </c>
      <c r="H19" s="32">
        <f>(F19+G19)/2</f>
        <v>38.6805</v>
      </c>
      <c r="I19" s="32"/>
      <c r="J19" s="32"/>
      <c r="K19" s="32"/>
      <c r="L19" s="32">
        <v>15402.05</v>
      </c>
      <c r="M19" s="32">
        <f>L19/9</f>
        <v>1711.3388888888887</v>
      </c>
      <c r="N19" s="31"/>
      <c r="O19" s="31"/>
      <c r="P19" s="31">
        <f>0.075*(L19/9)</f>
        <v>128.35041666666666</v>
      </c>
      <c r="Q19" s="31">
        <f>0.04*(L19/9)</f>
        <v>68.45355555555555</v>
      </c>
      <c r="R19" s="31">
        <f>(L19*(1.25/12))/27</f>
        <v>59.42148919753086</v>
      </c>
      <c r="S19" s="31">
        <f>(L19*(1.75/12))/27</f>
        <v>83.19008487654321</v>
      </c>
      <c r="U19" s="3"/>
      <c r="V19" s="4"/>
      <c r="W19" s="4"/>
      <c r="X19" s="4"/>
      <c r="Y19" s="4"/>
      <c r="Z19" s="4"/>
      <c r="AA19" s="4"/>
      <c r="AB19" s="4"/>
      <c r="AC19" s="4"/>
      <c r="AD19" s="4"/>
    </row>
    <row r="20" spans="1:30" s="2" customFormat="1" ht="12.75" customHeight="1" thickBot="1">
      <c r="A20" s="33">
        <v>2053</v>
      </c>
      <c r="B20" s="30">
        <v>2392</v>
      </c>
      <c r="C20" s="32">
        <f>B20-A20</f>
        <v>339</v>
      </c>
      <c r="D20" s="32"/>
      <c r="E20" s="32">
        <v>31.5</v>
      </c>
      <c r="F20" s="32">
        <v>37.7</v>
      </c>
      <c r="G20" s="32">
        <v>39.661</v>
      </c>
      <c r="H20" s="32">
        <f>(F20+G20)/2</f>
        <v>38.6805</v>
      </c>
      <c r="I20" s="32"/>
      <c r="J20" s="32"/>
      <c r="K20" s="32">
        <f>C20*E20</f>
        <v>10678.5</v>
      </c>
      <c r="L20" s="32"/>
      <c r="M20" s="32">
        <f>K20/9</f>
        <v>1186.5</v>
      </c>
      <c r="N20" s="31"/>
      <c r="O20" s="31"/>
      <c r="P20" s="31">
        <f>0.075*(K20/9)</f>
        <v>88.9875</v>
      </c>
      <c r="Q20" s="31">
        <f>0.04*(K20/9)</f>
        <v>47.46</v>
      </c>
      <c r="R20" s="31">
        <f>(K20*(1.25/12))/27</f>
        <v>41.197916666666664</v>
      </c>
      <c r="S20" s="31">
        <f>(K20*(1.75/12))/27</f>
        <v>57.677083333333336</v>
      </c>
      <c r="U20" s="3"/>
      <c r="V20" s="4"/>
      <c r="W20" s="4"/>
      <c r="X20" s="4"/>
      <c r="Y20" s="4"/>
      <c r="Z20" s="4"/>
      <c r="AA20" s="4"/>
      <c r="AB20" s="4"/>
      <c r="AC20" s="4"/>
      <c r="AD20" s="4"/>
    </row>
    <row r="21" spans="1:30" s="2" customFormat="1" ht="12.75" customHeight="1" thickBot="1">
      <c r="A21" s="121" t="s">
        <v>39</v>
      </c>
      <c r="B21" s="122"/>
      <c r="C21" s="47"/>
      <c r="D21" s="43"/>
      <c r="E21" s="43"/>
      <c r="F21" s="54"/>
      <c r="G21" s="54"/>
      <c r="H21" s="54"/>
      <c r="I21" s="43"/>
      <c r="J21" s="43"/>
      <c r="K21" s="43"/>
      <c r="L21" s="43"/>
      <c r="M21" s="44">
        <f>SUM(M16:M20)</f>
        <v>4674.922222222222</v>
      </c>
      <c r="N21" s="44"/>
      <c r="O21" s="44"/>
      <c r="P21" s="44">
        <f>SUM(P16:P20)</f>
        <v>350.6191666666667</v>
      </c>
      <c r="Q21" s="44">
        <f>SUM(Q16:Q20)</f>
        <v>186.9968888888889</v>
      </c>
      <c r="R21" s="44">
        <f>SUM(R16:R20)</f>
        <v>162.32368827160494</v>
      </c>
      <c r="S21" s="44">
        <f>SUM(S16:S20)</f>
        <v>227.25316358024693</v>
      </c>
      <c r="U21" s="3"/>
      <c r="V21" s="4"/>
      <c r="W21" s="4"/>
      <c r="X21" s="4"/>
      <c r="Y21" s="4"/>
      <c r="Z21" s="4"/>
      <c r="AA21" s="4"/>
      <c r="AB21" s="4"/>
      <c r="AC21" s="4"/>
      <c r="AD21" s="4"/>
    </row>
    <row r="22" spans="1:30" s="2" customFormat="1" ht="12.75" customHeight="1" thickBot="1">
      <c r="A22" s="35"/>
      <c r="B22" s="34"/>
      <c r="C22" s="34"/>
      <c r="D22" s="34"/>
      <c r="E22" s="34"/>
      <c r="F22" s="55"/>
      <c r="G22" s="55"/>
      <c r="H22" s="55"/>
      <c r="I22" s="34"/>
      <c r="J22" s="34"/>
      <c r="K22" s="34"/>
      <c r="L22" s="8"/>
      <c r="M22" s="8"/>
      <c r="N22" s="8"/>
      <c r="O22" s="8"/>
      <c r="P22" s="8"/>
      <c r="Q22" s="8"/>
      <c r="R22" s="34"/>
      <c r="S22" s="34"/>
      <c r="U22" s="3"/>
      <c r="V22" s="4"/>
      <c r="W22" s="4"/>
      <c r="X22" s="4"/>
      <c r="Y22" s="4"/>
      <c r="Z22" s="4"/>
      <c r="AA22" s="4"/>
      <c r="AB22" s="4"/>
      <c r="AC22" s="4"/>
      <c r="AD22" s="4"/>
    </row>
    <row r="23" spans="1:30" s="2" customFormat="1" ht="12.75" customHeight="1" thickBot="1">
      <c r="A23" s="114" t="s">
        <v>56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5"/>
      <c r="S23" s="115"/>
      <c r="U23" s="3"/>
      <c r="V23" s="4"/>
      <c r="W23" s="4"/>
      <c r="X23" s="4"/>
      <c r="Y23" s="4"/>
      <c r="Z23" s="4"/>
      <c r="AA23" s="4"/>
      <c r="AB23" s="4"/>
      <c r="AC23" s="4"/>
      <c r="AD23" s="4"/>
    </row>
    <row r="24" spans="1:30" s="2" customFormat="1" ht="12.75" customHeight="1" thickBot="1">
      <c r="A24" s="117">
        <v>1325</v>
      </c>
      <c r="B24" s="117" t="s">
        <v>57</v>
      </c>
      <c r="C24" s="32"/>
      <c r="D24" s="32"/>
      <c r="E24" s="32"/>
      <c r="F24" s="32">
        <v>26</v>
      </c>
      <c r="G24" s="32">
        <v>26</v>
      </c>
      <c r="H24" s="32">
        <f>(F24+G24)/2</f>
        <v>26</v>
      </c>
      <c r="I24" s="32"/>
      <c r="J24" s="32"/>
      <c r="K24" s="32"/>
      <c r="L24" s="118">
        <f>91.5+96.9</f>
        <v>188.4</v>
      </c>
      <c r="M24" s="32">
        <f>L24/9</f>
        <v>20.933333333333334</v>
      </c>
      <c r="N24" s="31">
        <f>(L24*(6/12))/27</f>
        <v>3.488888888888889</v>
      </c>
      <c r="O24" s="31">
        <f>L24/9</f>
        <v>20.933333333333334</v>
      </c>
      <c r="P24" s="31">
        <f>0.075*(L24/9)</f>
        <v>1.57</v>
      </c>
      <c r="Q24" s="31">
        <f>0.04*(L24/9)</f>
        <v>0.8373333333333334</v>
      </c>
      <c r="R24" s="31">
        <f>(L24*(1.25/12))/27</f>
        <v>0.7268518518518519</v>
      </c>
      <c r="S24" s="31">
        <f>(L24*(1.75/12))/27</f>
        <v>1.0175925925925926</v>
      </c>
      <c r="U24" s="3"/>
      <c r="V24" s="4"/>
      <c r="W24" s="4"/>
      <c r="X24" s="4"/>
      <c r="Y24" s="4"/>
      <c r="Z24" s="4"/>
      <c r="AA24" s="4"/>
      <c r="AB24" s="4"/>
      <c r="AC24" s="4"/>
      <c r="AD24" s="4"/>
    </row>
    <row r="25" spans="1:30" s="2" customFormat="1" ht="12.75" customHeight="1" thickBot="1">
      <c r="A25" s="119">
        <v>1400</v>
      </c>
      <c r="B25" s="117" t="s">
        <v>57</v>
      </c>
      <c r="C25" s="32"/>
      <c r="D25" s="32"/>
      <c r="E25" s="32"/>
      <c r="F25" s="32">
        <v>26</v>
      </c>
      <c r="G25" s="32">
        <v>26</v>
      </c>
      <c r="H25" s="32">
        <f>(F25+G25)/2</f>
        <v>26</v>
      </c>
      <c r="I25" s="32"/>
      <c r="J25" s="32"/>
      <c r="K25" s="32"/>
      <c r="L25" s="48">
        <f>103.2+90.6</f>
        <v>193.8</v>
      </c>
      <c r="M25" s="32">
        <f>L25/9</f>
        <v>21.533333333333335</v>
      </c>
      <c r="N25" s="31">
        <f>(L25*(6/12))/27</f>
        <v>3.588888888888889</v>
      </c>
      <c r="O25" s="31">
        <f>L25/9</f>
        <v>21.533333333333335</v>
      </c>
      <c r="P25" s="31">
        <f>0.075*(L25/9)</f>
        <v>1.615</v>
      </c>
      <c r="Q25" s="31">
        <f>0.04*(L25/9)</f>
        <v>0.8613333333333334</v>
      </c>
      <c r="R25" s="31">
        <f>(L25*(1.25/12))/27</f>
        <v>0.7476851851851853</v>
      </c>
      <c r="S25" s="31">
        <f>(L25*(1.75/12))/27</f>
        <v>1.0467592592592594</v>
      </c>
      <c r="U25" s="3"/>
      <c r="V25" s="4"/>
      <c r="W25" s="4"/>
      <c r="X25" s="4"/>
      <c r="Y25" s="4"/>
      <c r="Z25" s="4"/>
      <c r="AA25" s="4"/>
      <c r="AB25" s="4"/>
      <c r="AC25" s="4"/>
      <c r="AD25" s="4"/>
    </row>
    <row r="26" spans="1:30" s="2" customFormat="1" ht="12.75" customHeight="1" thickBot="1">
      <c r="A26" s="119">
        <v>1400</v>
      </c>
      <c r="B26" s="119">
        <v>1973</v>
      </c>
      <c r="C26" s="32">
        <f aca="true" t="shared" si="0" ref="C26:C36">B26-A26</f>
        <v>573</v>
      </c>
      <c r="D26" s="32">
        <f>E26</f>
        <v>16</v>
      </c>
      <c r="E26" s="32">
        <v>16</v>
      </c>
      <c r="F26" s="32"/>
      <c r="G26" s="32"/>
      <c r="H26" s="32"/>
      <c r="I26" s="32"/>
      <c r="J26" s="32">
        <f>D26*C26</f>
        <v>9168</v>
      </c>
      <c r="K26" s="32">
        <f>E26*C26</f>
        <v>9168</v>
      </c>
      <c r="L26" s="48"/>
      <c r="M26" s="49">
        <f>K26/9</f>
        <v>1018.6666666666666</v>
      </c>
      <c r="N26" s="31">
        <f>(J26*(6/12))/27</f>
        <v>169.77777777777777</v>
      </c>
      <c r="O26" s="31">
        <f>K26/9</f>
        <v>1018.6666666666666</v>
      </c>
      <c r="P26" s="31">
        <f>0.075*(K26/9)</f>
        <v>76.39999999999999</v>
      </c>
      <c r="Q26" s="31">
        <f>0.04*(K26/9)</f>
        <v>40.74666666666666</v>
      </c>
      <c r="R26" s="31">
        <f>(K26*(1.25/12))/27</f>
        <v>35.370370370370374</v>
      </c>
      <c r="S26" s="31">
        <f>(K26*(1.75/12))/27</f>
        <v>49.51851851851852</v>
      </c>
      <c r="U26" s="3"/>
      <c r="V26" s="4"/>
      <c r="W26" s="4"/>
      <c r="X26" s="4"/>
      <c r="Y26" s="4"/>
      <c r="Z26" s="4"/>
      <c r="AA26" s="4"/>
      <c r="AB26" s="4"/>
      <c r="AC26" s="4"/>
      <c r="AD26" s="4"/>
    </row>
    <row r="27" spans="1:30" s="2" customFormat="1" ht="12.75" customHeight="1" thickBot="1">
      <c r="A27" s="119">
        <v>1480</v>
      </c>
      <c r="B27" s="119">
        <v>1537.96</v>
      </c>
      <c r="C27" s="32">
        <f t="shared" si="0"/>
        <v>57.960000000000036</v>
      </c>
      <c r="D27" s="32">
        <f>E27+0.5</f>
        <v>8</v>
      </c>
      <c r="E27" s="32">
        <v>7.5</v>
      </c>
      <c r="F27" s="32"/>
      <c r="G27" s="32"/>
      <c r="H27" s="32"/>
      <c r="I27" s="32"/>
      <c r="J27" s="32">
        <f>D27*C27</f>
        <v>463.6800000000003</v>
      </c>
      <c r="K27" s="32">
        <f>E27*C27</f>
        <v>434.7000000000003</v>
      </c>
      <c r="L27" s="48"/>
      <c r="M27" s="49">
        <f aca="true" t="shared" si="1" ref="M27:M35">K27/9</f>
        <v>48.30000000000003</v>
      </c>
      <c r="N27" s="31">
        <f>(J27*(6/12))/27</f>
        <v>8.586666666666671</v>
      </c>
      <c r="O27" s="31">
        <f>K27/9</f>
        <v>48.30000000000003</v>
      </c>
      <c r="P27" s="31">
        <f>0.075*(K27/9)</f>
        <v>3.6225000000000023</v>
      </c>
      <c r="Q27" s="31">
        <f>0.04*(K27/9)</f>
        <v>1.9320000000000013</v>
      </c>
      <c r="R27" s="31">
        <f>(K27*(1.25/12))/27</f>
        <v>1.6770833333333344</v>
      </c>
      <c r="S27" s="31">
        <f>(K27*(1.75/12))/27</f>
        <v>2.347916666666668</v>
      </c>
      <c r="U27" s="3"/>
      <c r="V27" s="4"/>
      <c r="W27" s="4"/>
      <c r="X27" s="4"/>
      <c r="Y27" s="4"/>
      <c r="Z27" s="4"/>
      <c r="AA27" s="4"/>
      <c r="AB27" s="4"/>
      <c r="AC27" s="4"/>
      <c r="AD27" s="4"/>
    </row>
    <row r="28" spans="1:30" s="2" customFormat="1" ht="12.75" customHeight="1" thickBot="1">
      <c r="A28" s="119">
        <v>1537.96</v>
      </c>
      <c r="B28" s="119">
        <v>1898.91</v>
      </c>
      <c r="C28" s="32">
        <f t="shared" si="0"/>
        <v>360.95000000000005</v>
      </c>
      <c r="D28" s="32">
        <f>E28+0.5</f>
        <v>14.7</v>
      </c>
      <c r="E28" s="32">
        <v>14.2</v>
      </c>
      <c r="F28" s="32"/>
      <c r="G28" s="32"/>
      <c r="H28" s="32"/>
      <c r="I28" s="32"/>
      <c r="J28" s="32">
        <f>D28*C28</f>
        <v>5305.965</v>
      </c>
      <c r="K28" s="32">
        <f>E28*C28</f>
        <v>5125.490000000001</v>
      </c>
      <c r="L28" s="48"/>
      <c r="M28" s="49">
        <f t="shared" si="1"/>
        <v>569.4988888888889</v>
      </c>
      <c r="N28" s="31">
        <f>(J28*(6/12))/27</f>
        <v>98.25861111111111</v>
      </c>
      <c r="O28" s="31">
        <f>K28/9</f>
        <v>569.4988888888889</v>
      </c>
      <c r="P28" s="31">
        <f>0.075*(K28/9)</f>
        <v>42.71241666666667</v>
      </c>
      <c r="Q28" s="31">
        <f>0.04*(K28/9)</f>
        <v>22.779955555555556</v>
      </c>
      <c r="R28" s="31">
        <f>(K28*(1.25/12))/27</f>
        <v>19.774266975308645</v>
      </c>
      <c r="S28" s="31">
        <f>(K28*(1.75/12))/27</f>
        <v>27.683973765432103</v>
      </c>
      <c r="U28" s="3"/>
      <c r="V28" s="4"/>
      <c r="W28" s="4"/>
      <c r="X28" s="4"/>
      <c r="Y28" s="4"/>
      <c r="Z28" s="4"/>
      <c r="AA28" s="4"/>
      <c r="AB28" s="4"/>
      <c r="AC28" s="4"/>
      <c r="AD28" s="4"/>
    </row>
    <row r="29" spans="1:30" s="2" customFormat="1" ht="12.75" customHeight="1" thickBot="1">
      <c r="A29" s="119">
        <v>1898.91</v>
      </c>
      <c r="B29" s="119">
        <v>1945.85</v>
      </c>
      <c r="C29" s="32">
        <f t="shared" si="0"/>
        <v>46.93999999999983</v>
      </c>
      <c r="D29" s="32">
        <f>E29+0.5</f>
        <v>9</v>
      </c>
      <c r="E29" s="32">
        <v>8.5</v>
      </c>
      <c r="F29" s="32"/>
      <c r="G29" s="32"/>
      <c r="H29" s="32"/>
      <c r="I29" s="32"/>
      <c r="J29" s="32">
        <f>D29*C29</f>
        <v>422.45999999999844</v>
      </c>
      <c r="K29" s="32">
        <f>E29*C29</f>
        <v>398.98999999999853</v>
      </c>
      <c r="L29" s="48"/>
      <c r="M29" s="49">
        <f t="shared" si="1"/>
        <v>44.33222222222206</v>
      </c>
      <c r="N29" s="31">
        <f>(J29*(6/12))/27</f>
        <v>7.823333333333305</v>
      </c>
      <c r="O29" s="31">
        <f>K29/9</f>
        <v>44.33222222222206</v>
      </c>
      <c r="P29" s="31">
        <f>0.075*(K29/9)</f>
        <v>3.3249166666666543</v>
      </c>
      <c r="Q29" s="31">
        <f>0.04*(K29/9)</f>
        <v>1.7732888888888823</v>
      </c>
      <c r="R29" s="31">
        <f>(K29*(1.25/12))/27</f>
        <v>1.5393132716049327</v>
      </c>
      <c r="S29" s="31">
        <f>(K29*(1.75/12))/27</f>
        <v>2.155038580246906</v>
      </c>
      <c r="U29" s="3"/>
      <c r="V29" s="4"/>
      <c r="W29" s="4"/>
      <c r="X29" s="4"/>
      <c r="Y29" s="4"/>
      <c r="Z29" s="4"/>
      <c r="AA29" s="4"/>
      <c r="AB29" s="4"/>
      <c r="AC29" s="4"/>
      <c r="AD29" s="4"/>
    </row>
    <row r="30" spans="1:30" s="2" customFormat="1" ht="12.75" customHeight="1" thickBot="1">
      <c r="A30" s="119">
        <v>1970</v>
      </c>
      <c r="B30" s="117" t="s">
        <v>57</v>
      </c>
      <c r="C30" s="32"/>
      <c r="D30" s="32"/>
      <c r="E30" s="32"/>
      <c r="F30" s="32"/>
      <c r="G30" s="32"/>
      <c r="H30" s="32"/>
      <c r="I30" s="32"/>
      <c r="J30" s="32"/>
      <c r="K30" s="32"/>
      <c r="L30" s="118">
        <v>81.1</v>
      </c>
      <c r="M30" s="32">
        <f>L30/9</f>
        <v>9.011111111111111</v>
      </c>
      <c r="N30" s="31">
        <f>(L30*(6/12))/27</f>
        <v>1.5018518518518518</v>
      </c>
      <c r="O30" s="31">
        <f>L30/9</f>
        <v>9.011111111111111</v>
      </c>
      <c r="P30" s="31">
        <f>0.075*(L30/9)</f>
        <v>0.6758333333333333</v>
      </c>
      <c r="Q30" s="31">
        <f>0.04*(L30/9)</f>
        <v>0.36044444444444446</v>
      </c>
      <c r="R30" s="31">
        <f>(L30*(1.25/12))/27</f>
        <v>0.3128858024691358</v>
      </c>
      <c r="S30" s="31">
        <f>(L30*(1.75/12))/27</f>
        <v>0.4380401234567901</v>
      </c>
      <c r="U30" s="3"/>
      <c r="V30" s="4"/>
      <c r="W30" s="4"/>
      <c r="X30" s="4"/>
      <c r="Y30" s="4"/>
      <c r="Z30" s="4"/>
      <c r="AA30" s="4"/>
      <c r="AB30" s="4"/>
      <c r="AC30" s="4"/>
      <c r="AD30" s="4"/>
    </row>
    <row r="31" spans="1:30" s="2" customFormat="1" ht="12.75" customHeight="1" thickBot="1">
      <c r="A31" s="119">
        <v>2010</v>
      </c>
      <c r="B31" s="117" t="s">
        <v>58</v>
      </c>
      <c r="C31" s="32"/>
      <c r="D31" s="32"/>
      <c r="E31" s="32"/>
      <c r="F31" s="32"/>
      <c r="G31" s="32"/>
      <c r="H31" s="32"/>
      <c r="I31" s="32"/>
      <c r="J31" s="32"/>
      <c r="K31" s="32"/>
      <c r="L31" s="48">
        <v>139.96</v>
      </c>
      <c r="M31" s="32">
        <f>L31/9</f>
        <v>15.551111111111112</v>
      </c>
      <c r="N31" s="31">
        <f>(L31*(6/12))/27</f>
        <v>2.591851851851852</v>
      </c>
      <c r="O31" s="31">
        <f>L31/9</f>
        <v>15.551111111111112</v>
      </c>
      <c r="P31" s="31">
        <f>0.075*(L31/9)</f>
        <v>1.1663333333333334</v>
      </c>
      <c r="Q31" s="31">
        <f>0.04*(L31/9)</f>
        <v>0.6220444444444445</v>
      </c>
      <c r="R31" s="31">
        <f>(L31*(1.25/12))/27</f>
        <v>0.5399691358024692</v>
      </c>
      <c r="S31" s="31">
        <f>(L31*(1.75/12))/27</f>
        <v>0.7559567901234568</v>
      </c>
      <c r="U31" s="3"/>
      <c r="V31" s="4"/>
      <c r="W31" s="4"/>
      <c r="X31" s="4"/>
      <c r="Y31" s="4"/>
      <c r="Z31" s="4"/>
      <c r="AA31" s="4"/>
      <c r="AB31" s="4"/>
      <c r="AC31" s="4"/>
      <c r="AD31" s="4"/>
    </row>
    <row r="32" spans="1:30" s="2" customFormat="1" ht="12.75" customHeight="1" thickBot="1">
      <c r="A32" s="119">
        <v>2047.03</v>
      </c>
      <c r="B32" s="117" t="s">
        <v>57</v>
      </c>
      <c r="C32" s="32"/>
      <c r="D32" s="32"/>
      <c r="E32" s="32"/>
      <c r="F32" s="32"/>
      <c r="G32" s="32"/>
      <c r="H32" s="32"/>
      <c r="I32" s="32"/>
      <c r="J32" s="32"/>
      <c r="K32" s="32"/>
      <c r="L32" s="48">
        <v>331.47</v>
      </c>
      <c r="M32" s="32">
        <f>L32/9</f>
        <v>36.830000000000005</v>
      </c>
      <c r="N32" s="31">
        <f>(L32*(6/12))/27</f>
        <v>6.138333333333334</v>
      </c>
      <c r="O32" s="31">
        <f>L32/9</f>
        <v>36.830000000000005</v>
      </c>
      <c r="P32" s="31">
        <f>0.075*(L32/9)</f>
        <v>2.7622500000000003</v>
      </c>
      <c r="Q32" s="31">
        <f>0.04*(L32/9)</f>
        <v>1.4732000000000003</v>
      </c>
      <c r="R32" s="31">
        <f>(L32*(1.25/12))/27</f>
        <v>1.2788194444444445</v>
      </c>
      <c r="S32" s="31">
        <f>(L32*(1.75/12))/27</f>
        <v>1.7903472222222223</v>
      </c>
      <c r="U32" s="3"/>
      <c r="V32" s="4"/>
      <c r="W32" s="4"/>
      <c r="X32" s="4"/>
      <c r="Y32" s="4"/>
      <c r="Z32" s="4"/>
      <c r="AA32" s="4"/>
      <c r="AB32" s="4"/>
      <c r="AC32" s="4"/>
      <c r="AD32" s="4"/>
    </row>
    <row r="33" spans="1:30" s="2" customFormat="1" ht="12.75" customHeight="1" thickBot="1">
      <c r="A33" s="119">
        <v>2053</v>
      </c>
      <c r="B33" s="119">
        <v>2392</v>
      </c>
      <c r="C33" s="32">
        <f t="shared" si="0"/>
        <v>339</v>
      </c>
      <c r="D33" s="32">
        <f>E33</f>
        <v>16</v>
      </c>
      <c r="E33" s="32">
        <v>16</v>
      </c>
      <c r="F33" s="32"/>
      <c r="G33" s="32"/>
      <c r="H33" s="32"/>
      <c r="I33" s="32"/>
      <c r="J33" s="32">
        <f>D33*C33</f>
        <v>5424</v>
      </c>
      <c r="K33" s="32">
        <f>E33*C33</f>
        <v>5424</v>
      </c>
      <c r="L33" s="48"/>
      <c r="M33" s="49">
        <f t="shared" si="1"/>
        <v>602.6666666666666</v>
      </c>
      <c r="N33" s="31">
        <f>(J33*(6/12))/27</f>
        <v>100.44444444444444</v>
      </c>
      <c r="O33" s="31">
        <f>K33/9</f>
        <v>602.6666666666666</v>
      </c>
      <c r="P33" s="31">
        <f>0.075*(K33/9)</f>
        <v>45.199999999999996</v>
      </c>
      <c r="Q33" s="31">
        <f>0.04*(K33/9)</f>
        <v>24.106666666666666</v>
      </c>
      <c r="R33" s="31">
        <f>(K33*(1.25/12))/27</f>
        <v>20.925925925925927</v>
      </c>
      <c r="S33" s="31">
        <f>(K33*(1.75/12))/27</f>
        <v>29.296296296296298</v>
      </c>
      <c r="U33" s="3"/>
      <c r="V33" s="4"/>
      <c r="W33" s="4"/>
      <c r="X33" s="4"/>
      <c r="Y33" s="4"/>
      <c r="Z33" s="4"/>
      <c r="AA33" s="4"/>
      <c r="AB33" s="4"/>
      <c r="AC33" s="4"/>
      <c r="AD33" s="4"/>
    </row>
    <row r="34" spans="1:30" s="2" customFormat="1" ht="12.75" customHeight="1" thickBot="1">
      <c r="A34" s="119">
        <v>2053</v>
      </c>
      <c r="B34" s="119">
        <v>2231</v>
      </c>
      <c r="C34" s="32">
        <f t="shared" si="0"/>
        <v>178</v>
      </c>
      <c r="D34" s="32"/>
      <c r="E34" s="32"/>
      <c r="F34" s="32"/>
      <c r="G34" s="32"/>
      <c r="H34" s="32"/>
      <c r="I34" s="32"/>
      <c r="J34" s="32"/>
      <c r="K34" s="32"/>
      <c r="L34" s="48">
        <v>4002.73</v>
      </c>
      <c r="M34" s="32">
        <f>L34/9</f>
        <v>444.7477777777778</v>
      </c>
      <c r="N34" s="31">
        <f>(L34*(6/12))/27</f>
        <v>74.12462962962962</v>
      </c>
      <c r="O34" s="31">
        <f>L34/9</f>
        <v>444.7477777777778</v>
      </c>
      <c r="P34" s="31">
        <f>0.075*(L34/9)</f>
        <v>33.35608333333333</v>
      </c>
      <c r="Q34" s="31">
        <f>0.04*(L34/9)</f>
        <v>17.789911111111113</v>
      </c>
      <c r="R34" s="31">
        <f>(L34*(1.25/12))/27</f>
        <v>15.442631172839507</v>
      </c>
      <c r="S34" s="31">
        <f>(L34*(1.75/12))/27</f>
        <v>21.61968364197531</v>
      </c>
      <c r="U34" s="3"/>
      <c r="V34" s="4"/>
      <c r="W34" s="4"/>
      <c r="X34" s="4"/>
      <c r="Y34" s="4"/>
      <c r="Z34" s="4"/>
      <c r="AA34" s="4"/>
      <c r="AB34" s="4"/>
      <c r="AC34" s="4"/>
      <c r="AD34" s="4"/>
    </row>
    <row r="35" spans="1:30" s="2" customFormat="1" ht="16.5" customHeight="1" thickBot="1">
      <c r="A35" s="119">
        <v>2231</v>
      </c>
      <c r="B35" s="119">
        <v>2431.5</v>
      </c>
      <c r="C35" s="32">
        <f t="shared" si="0"/>
        <v>200.5</v>
      </c>
      <c r="D35" s="32">
        <f>E35+0.5</f>
        <v>14</v>
      </c>
      <c r="E35" s="32">
        <v>13.5</v>
      </c>
      <c r="F35" s="32"/>
      <c r="G35" s="32"/>
      <c r="H35" s="32"/>
      <c r="I35" s="32"/>
      <c r="J35" s="32">
        <f>D35*C35</f>
        <v>2807</v>
      </c>
      <c r="K35" s="32">
        <f>E35*C35</f>
        <v>2706.75</v>
      </c>
      <c r="L35" s="48"/>
      <c r="M35" s="49">
        <f t="shared" si="1"/>
        <v>300.75</v>
      </c>
      <c r="N35" s="31">
        <f>(J35*(6/12))/27</f>
        <v>51.98148148148148</v>
      </c>
      <c r="O35" s="31">
        <f>K35/9</f>
        <v>300.75</v>
      </c>
      <c r="P35" s="31">
        <f>0.075*(K35/9)</f>
        <v>22.55625</v>
      </c>
      <c r="Q35" s="31">
        <f>0.04*(K35/9)</f>
        <v>12.030000000000001</v>
      </c>
      <c r="R35" s="31">
        <f>(K35*(1.25/12))/27</f>
        <v>10.442708333333334</v>
      </c>
      <c r="S35" s="31">
        <f>(K35*(1.75/12))/27</f>
        <v>14.619791666666666</v>
      </c>
      <c r="U35" s="3"/>
      <c r="V35" s="4"/>
      <c r="W35" s="4"/>
      <c r="X35" s="4"/>
      <c r="Y35" s="4"/>
      <c r="Z35" s="4"/>
      <c r="AA35" s="4"/>
      <c r="AB35" s="4"/>
      <c r="AC35" s="4"/>
      <c r="AD35" s="4"/>
    </row>
    <row r="36" spans="1:30" s="2" customFormat="1" ht="12.75" customHeight="1" thickBot="1">
      <c r="A36" s="119">
        <v>2431.5</v>
      </c>
      <c r="B36" s="119">
        <v>2567.11</v>
      </c>
      <c r="C36" s="32">
        <f t="shared" si="0"/>
        <v>135.61000000000013</v>
      </c>
      <c r="D36" s="32"/>
      <c r="E36" s="32"/>
      <c r="F36" s="32"/>
      <c r="G36" s="32"/>
      <c r="H36" s="32"/>
      <c r="I36" s="32"/>
      <c r="J36" s="32"/>
      <c r="K36" s="32"/>
      <c r="L36" s="48">
        <v>1348.8</v>
      </c>
      <c r="M36" s="32">
        <f>L36/9</f>
        <v>149.86666666666667</v>
      </c>
      <c r="N36" s="31">
        <f>(L36*(6/12))/27</f>
        <v>24.977777777777778</v>
      </c>
      <c r="O36" s="31">
        <f>L36/9</f>
        <v>149.86666666666667</v>
      </c>
      <c r="P36" s="31">
        <f>0.075*(L36/9)</f>
        <v>11.24</v>
      </c>
      <c r="Q36" s="31">
        <f>0.04*(L36/9)</f>
        <v>5.994666666666667</v>
      </c>
      <c r="R36" s="31">
        <f>(L36*(1.25/12))/27</f>
        <v>5.203703703703703</v>
      </c>
      <c r="S36" s="31">
        <f>(L36*(1.75/12))/27</f>
        <v>7.285185185185186</v>
      </c>
      <c r="U36" s="3"/>
      <c r="V36" s="4"/>
      <c r="W36" s="4"/>
      <c r="X36" s="4"/>
      <c r="Y36" s="4"/>
      <c r="Z36" s="4"/>
      <c r="AA36" s="4"/>
      <c r="AB36" s="4"/>
      <c r="AC36" s="4"/>
      <c r="AD36" s="4"/>
    </row>
    <row r="37" spans="1:30" s="2" customFormat="1" ht="12.75" customHeight="1" thickBot="1">
      <c r="A37" s="119">
        <v>1938.85</v>
      </c>
      <c r="B37" s="119">
        <v>2465.09</v>
      </c>
      <c r="C37" s="32">
        <f>B37-A37</f>
        <v>526.2400000000002</v>
      </c>
      <c r="D37" s="32"/>
      <c r="E37" s="32"/>
      <c r="F37" s="32"/>
      <c r="G37" s="32"/>
      <c r="H37" s="32"/>
      <c r="I37" s="32"/>
      <c r="J37" s="32"/>
      <c r="K37" s="32"/>
      <c r="L37" s="48">
        <v>8868.51</v>
      </c>
      <c r="M37" s="32">
        <f>L37/9</f>
        <v>985.39</v>
      </c>
      <c r="N37" s="31">
        <f>(L37*(6/12))/27</f>
        <v>164.23166666666668</v>
      </c>
      <c r="O37" s="31">
        <f>L37/9</f>
        <v>985.39</v>
      </c>
      <c r="P37" s="31">
        <f>0.075*(L37/9)</f>
        <v>73.90424999999999</v>
      </c>
      <c r="Q37" s="31">
        <f>0.04*(L37/9)</f>
        <v>39.4156</v>
      </c>
      <c r="R37" s="31">
        <f>(L37*(1.25/12))/27</f>
        <v>34.214930555555554</v>
      </c>
      <c r="S37" s="31">
        <f>(L37*(1.75/12))/27</f>
        <v>47.90090277777778</v>
      </c>
      <c r="U37" s="3"/>
      <c r="V37" s="4"/>
      <c r="W37" s="4"/>
      <c r="X37" s="4"/>
      <c r="Y37" s="4"/>
      <c r="Z37" s="4"/>
      <c r="AA37" s="4"/>
      <c r="AB37" s="4"/>
      <c r="AC37" s="4"/>
      <c r="AD37" s="4"/>
    </row>
    <row r="38" spans="1:30" s="2" customFormat="1" ht="12.75" customHeight="1" thickBot="1">
      <c r="A38" s="123" t="s">
        <v>39</v>
      </c>
      <c r="B38" s="124"/>
      <c r="C38" s="46"/>
      <c r="D38" s="45"/>
      <c r="E38" s="45"/>
      <c r="F38" s="55"/>
      <c r="G38" s="55"/>
      <c r="H38" s="55"/>
      <c r="I38" s="45"/>
      <c r="J38" s="45"/>
      <c r="K38" s="45"/>
      <c r="L38" s="46"/>
      <c r="M38" s="44">
        <f aca="true" t="shared" si="2" ref="M38:S38">SUM(M24:M37)</f>
        <v>4268.077777777778</v>
      </c>
      <c r="N38" s="44">
        <f t="shared" si="2"/>
        <v>717.5162037037037</v>
      </c>
      <c r="O38" s="44">
        <f t="shared" si="2"/>
        <v>4268.077777777778</v>
      </c>
      <c r="P38" s="44">
        <f t="shared" si="2"/>
        <v>320.1058333333333</v>
      </c>
      <c r="Q38" s="44">
        <f t="shared" si="2"/>
        <v>170.7231111111111</v>
      </c>
      <c r="R38" s="44">
        <f t="shared" si="2"/>
        <v>148.1971450617284</v>
      </c>
      <c r="S38" s="44">
        <f t="shared" si="2"/>
        <v>207.47600308641978</v>
      </c>
      <c r="U38" s="3"/>
      <c r="V38" s="4"/>
      <c r="W38" s="4"/>
      <c r="X38" s="4"/>
      <c r="Y38" s="4"/>
      <c r="Z38" s="4"/>
      <c r="AA38" s="4"/>
      <c r="AB38" s="4"/>
      <c r="AC38" s="4"/>
      <c r="AD38" s="4"/>
    </row>
    <row r="39" spans="1:30" s="2" customFormat="1" ht="12.75" customHeight="1" thickBot="1">
      <c r="A39" s="35"/>
      <c r="B39" s="34"/>
      <c r="C39" s="34"/>
      <c r="D39" s="34"/>
      <c r="E39" s="34"/>
      <c r="F39" s="55"/>
      <c r="G39" s="55"/>
      <c r="H39" s="55"/>
      <c r="I39" s="34"/>
      <c r="J39" s="34"/>
      <c r="K39" s="34"/>
      <c r="L39" s="8"/>
      <c r="M39" s="8"/>
      <c r="N39" s="8"/>
      <c r="O39" s="8"/>
      <c r="P39" s="8"/>
      <c r="Q39" s="8"/>
      <c r="R39" s="34"/>
      <c r="S39" s="34"/>
      <c r="U39" s="3"/>
      <c r="V39" s="4"/>
      <c r="W39" s="4"/>
      <c r="X39" s="4"/>
      <c r="Y39" s="4"/>
      <c r="Z39" s="4"/>
      <c r="AA39" s="4"/>
      <c r="AB39" s="4"/>
      <c r="AC39" s="4"/>
      <c r="AD39" s="4"/>
    </row>
    <row r="40" spans="1:30" s="2" customFormat="1" ht="12.75" customHeight="1" thickBot="1">
      <c r="A40" s="121" t="s">
        <v>54</v>
      </c>
      <c r="B40" s="122"/>
      <c r="C40" s="47"/>
      <c r="D40" s="43"/>
      <c r="E40" s="43"/>
      <c r="F40" s="54"/>
      <c r="G40" s="54"/>
      <c r="H40" s="54"/>
      <c r="I40" s="43"/>
      <c r="J40" s="43"/>
      <c r="K40" s="43"/>
      <c r="L40" s="43"/>
      <c r="M40" s="44">
        <f aca="true" t="shared" si="3" ref="M40:S40">M38+M21</f>
        <v>8943</v>
      </c>
      <c r="N40" s="44">
        <f t="shared" si="3"/>
        <v>717.5162037037037</v>
      </c>
      <c r="O40" s="44">
        <f t="shared" si="3"/>
        <v>4268.077777777778</v>
      </c>
      <c r="P40" s="44">
        <f t="shared" si="3"/>
        <v>670.7249999999999</v>
      </c>
      <c r="Q40" s="44">
        <f t="shared" si="3"/>
        <v>357.72</v>
      </c>
      <c r="R40" s="44">
        <f t="shared" si="3"/>
        <v>310.52083333333337</v>
      </c>
      <c r="S40" s="44">
        <f t="shared" si="3"/>
        <v>434.72916666666674</v>
      </c>
      <c r="U40" s="3"/>
      <c r="V40" s="4"/>
      <c r="W40" s="4"/>
      <c r="X40" s="4"/>
      <c r="Y40" s="4"/>
      <c r="Z40" s="4"/>
      <c r="AA40" s="4"/>
      <c r="AB40" s="4"/>
      <c r="AC40" s="4"/>
      <c r="AD40" s="4"/>
    </row>
    <row r="41" spans="1:30" s="2" customFormat="1" ht="12.75" customHeight="1">
      <c r="A41" s="15"/>
      <c r="B41" s="16"/>
      <c r="C41" s="18"/>
      <c r="D41" s="18"/>
      <c r="E41" s="18"/>
      <c r="F41" s="56"/>
      <c r="G41" s="56"/>
      <c r="H41" s="56"/>
      <c r="I41" s="18"/>
      <c r="J41" s="18"/>
      <c r="K41" s="18"/>
      <c r="L41" s="18"/>
      <c r="M41" s="18"/>
      <c r="N41" s="7"/>
      <c r="O41" s="7"/>
      <c r="P41" s="7"/>
      <c r="Q41" s="7"/>
      <c r="R41" s="7"/>
      <c r="S41" s="7"/>
      <c r="U41" s="3"/>
      <c r="V41" s="4"/>
      <c r="W41" s="4"/>
      <c r="X41" s="4"/>
      <c r="Y41" s="4"/>
      <c r="Z41" s="4"/>
      <c r="AA41" s="4"/>
      <c r="AB41" s="4"/>
      <c r="AC41" s="4"/>
      <c r="AD41" s="4"/>
    </row>
    <row r="42" spans="1:30" s="2" customFormat="1" ht="12.75" customHeight="1">
      <c r="A42" s="17" t="s">
        <v>41</v>
      </c>
      <c r="B42" s="16"/>
      <c r="C42" s="18"/>
      <c r="D42" s="18"/>
      <c r="E42" s="18"/>
      <c r="F42" s="56"/>
      <c r="G42" s="56"/>
      <c r="H42" s="56"/>
      <c r="I42" s="18"/>
      <c r="J42" s="18"/>
      <c r="K42" s="18"/>
      <c r="L42" s="18"/>
      <c r="M42" s="18"/>
      <c r="N42" s="7"/>
      <c r="O42" s="7"/>
      <c r="P42" s="7"/>
      <c r="Q42" s="7"/>
      <c r="R42" s="36"/>
      <c r="S42" s="36"/>
      <c r="U42" s="3"/>
      <c r="V42" s="4"/>
      <c r="W42" s="4"/>
      <c r="X42" s="4"/>
      <c r="Y42" s="4"/>
      <c r="Z42" s="4"/>
      <c r="AA42" s="4"/>
      <c r="AB42" s="4"/>
      <c r="AC42" s="4"/>
      <c r="AD42" s="4"/>
    </row>
    <row r="43" spans="1:30" s="2" customFormat="1" ht="17.2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4"/>
      <c r="Z43" s="4"/>
      <c r="AA43" s="4"/>
      <c r="AB43" s="4"/>
      <c r="AC43" s="4"/>
      <c r="AD43" s="4"/>
    </row>
    <row r="44" spans="1:30" s="2" customFormat="1" ht="12.7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4"/>
      <c r="Z44" s="4"/>
      <c r="AA44" s="4"/>
      <c r="AB44" s="4"/>
      <c r="AC44" s="4"/>
      <c r="AD44" s="4"/>
    </row>
    <row r="45" spans="1:30" s="2" customFormat="1" ht="12.75" customHeight="1">
      <c r="A45" s="5"/>
      <c r="B45" s="5"/>
      <c r="C45" s="5"/>
      <c r="D45" s="5"/>
      <c r="E45" s="5"/>
      <c r="F45" s="57"/>
      <c r="G45" s="57"/>
      <c r="H45" s="5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U45" s="3"/>
      <c r="V45" s="4"/>
      <c r="W45" s="4"/>
      <c r="X45" s="4"/>
      <c r="Y45" s="4"/>
      <c r="Z45" s="4"/>
      <c r="AA45" s="4"/>
      <c r="AB45" s="4"/>
      <c r="AC45" s="4"/>
      <c r="AD45" s="4"/>
    </row>
    <row r="46" spans="1:30" s="2" customFormat="1" ht="12.75" customHeight="1">
      <c r="A46" s="5"/>
      <c r="B46" s="5"/>
      <c r="C46" s="5"/>
      <c r="D46" s="5"/>
      <c r="E46" s="5"/>
      <c r="F46" s="57"/>
      <c r="G46" s="57"/>
      <c r="H46" s="5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U46" s="3"/>
      <c r="V46" s="4"/>
      <c r="W46" s="4"/>
      <c r="X46" s="4"/>
      <c r="Y46" s="4"/>
      <c r="Z46" s="4"/>
      <c r="AA46" s="4"/>
      <c r="AB46" s="4"/>
      <c r="AC46" s="4"/>
      <c r="AD46" s="4"/>
    </row>
    <row r="47" spans="1:30" s="2" customFormat="1" ht="12.75" customHeight="1">
      <c r="A47" s="5"/>
      <c r="B47" s="5"/>
      <c r="C47" s="5"/>
      <c r="D47" s="5"/>
      <c r="E47" s="5"/>
      <c r="F47" s="57"/>
      <c r="G47" s="57"/>
      <c r="H47" s="5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U47" s="3"/>
      <c r="V47" s="4"/>
      <c r="W47" s="4"/>
      <c r="X47" s="4"/>
      <c r="Y47" s="4"/>
      <c r="Z47" s="4"/>
      <c r="AA47" s="4"/>
      <c r="AB47" s="4"/>
      <c r="AC47" s="4"/>
      <c r="AD47" s="4"/>
    </row>
    <row r="48" spans="1:30" s="2" customFormat="1" ht="12.75" customHeight="1">
      <c r="A48" s="5"/>
      <c r="B48" s="5"/>
      <c r="C48" s="5"/>
      <c r="D48" s="5"/>
      <c r="E48" s="5"/>
      <c r="F48" s="57"/>
      <c r="G48" s="57"/>
      <c r="H48" s="5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U48" s="3"/>
      <c r="V48" s="4"/>
      <c r="W48" s="4"/>
      <c r="X48" s="4"/>
      <c r="Y48" s="4"/>
      <c r="Z48" s="4"/>
      <c r="AA48" s="4"/>
      <c r="AB48" s="4"/>
      <c r="AC48" s="4"/>
      <c r="AD48" s="4"/>
    </row>
    <row r="49" spans="1:30" s="2" customFormat="1" ht="12.75" customHeight="1">
      <c r="A49" s="5"/>
      <c r="B49" s="5"/>
      <c r="C49" s="5"/>
      <c r="D49" s="5"/>
      <c r="E49" s="5"/>
      <c r="F49" s="57"/>
      <c r="G49" s="57"/>
      <c r="H49" s="5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U49" s="3"/>
      <c r="V49" s="4"/>
      <c r="W49" s="4"/>
      <c r="X49" s="4"/>
      <c r="Y49" s="4"/>
      <c r="Z49" s="4"/>
      <c r="AA49" s="4"/>
      <c r="AB49" s="4"/>
      <c r="AC49" s="4"/>
      <c r="AD49" s="4"/>
    </row>
    <row r="50" spans="1:30" s="2" customFormat="1" ht="12.75" customHeight="1">
      <c r="A50" s="5"/>
      <c r="B50" s="5"/>
      <c r="C50" s="5"/>
      <c r="D50" s="5"/>
      <c r="E50" s="5"/>
      <c r="F50" s="57"/>
      <c r="G50" s="57"/>
      <c r="H50" s="5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U50" s="3"/>
      <c r="V50" s="4"/>
      <c r="W50" s="4"/>
      <c r="X50" s="4"/>
      <c r="Y50" s="4"/>
      <c r="Z50" s="4"/>
      <c r="AA50" s="4"/>
      <c r="AB50" s="4"/>
      <c r="AC50" s="4"/>
      <c r="AD50" s="4"/>
    </row>
    <row r="51" spans="1:30" s="2" customFormat="1" ht="12.75" customHeight="1">
      <c r="A51" s="5"/>
      <c r="B51" s="5"/>
      <c r="C51" s="5"/>
      <c r="D51" s="5"/>
      <c r="E51" s="5"/>
      <c r="F51" s="57"/>
      <c r="G51" s="57"/>
      <c r="H51" s="5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U51" s="3"/>
      <c r="V51" s="4"/>
      <c r="W51" s="4"/>
      <c r="X51" s="4"/>
      <c r="Y51" s="4"/>
      <c r="Z51" s="4"/>
      <c r="AA51" s="4"/>
      <c r="AB51" s="4"/>
      <c r="AC51" s="4"/>
      <c r="AD51" s="4"/>
    </row>
    <row r="52" spans="1:30" s="2" customFormat="1" ht="12.75" customHeight="1">
      <c r="A52" s="5"/>
      <c r="B52" s="5"/>
      <c r="C52" s="5"/>
      <c r="D52" s="5"/>
      <c r="E52" s="5"/>
      <c r="F52" s="57"/>
      <c r="G52" s="57"/>
      <c r="H52" s="5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U52" s="3"/>
      <c r="V52" s="4"/>
      <c r="W52" s="4"/>
      <c r="X52" s="4"/>
      <c r="Y52" s="4"/>
      <c r="Z52" s="4"/>
      <c r="AA52" s="4"/>
      <c r="AB52" s="4"/>
      <c r="AC52" s="4"/>
      <c r="AD52" s="4"/>
    </row>
    <row r="53" spans="1:30" s="2" customFormat="1" ht="12.75">
      <c r="A53" s="17"/>
      <c r="B53" s="16"/>
      <c r="C53" s="18"/>
      <c r="D53" s="18"/>
      <c r="E53" s="18"/>
      <c r="F53" s="56"/>
      <c r="G53" s="56"/>
      <c r="H53" s="56"/>
      <c r="I53" s="18"/>
      <c r="J53" s="18"/>
      <c r="K53" s="18"/>
      <c r="L53" s="37"/>
      <c r="M53" s="37"/>
      <c r="N53" s="38"/>
      <c r="O53" s="38"/>
      <c r="P53" s="38"/>
      <c r="Q53" s="38"/>
      <c r="R53" s="38"/>
      <c r="S53" s="38"/>
      <c r="U53" s="3"/>
      <c r="V53" s="4"/>
      <c r="W53" s="4"/>
      <c r="X53" s="4"/>
      <c r="Y53" s="4"/>
      <c r="Z53" s="4"/>
      <c r="AA53" s="4"/>
      <c r="AB53" s="4"/>
      <c r="AC53" s="4"/>
      <c r="AD53" s="4"/>
    </row>
    <row r="54" spans="1:30" s="2" customFormat="1" ht="12.75">
      <c r="A54" s="20"/>
      <c r="B54" s="20"/>
      <c r="C54" s="20"/>
      <c r="D54" s="20"/>
      <c r="E54" s="20"/>
      <c r="F54" s="58"/>
      <c r="G54" s="58"/>
      <c r="H54" s="58"/>
      <c r="I54" s="20"/>
      <c r="J54" s="20"/>
      <c r="K54" s="20"/>
      <c r="L54" s="39"/>
      <c r="M54" s="39"/>
      <c r="N54" s="12"/>
      <c r="O54" s="12"/>
      <c r="P54" s="12"/>
      <c r="Q54" s="12"/>
      <c r="R54" s="12"/>
      <c r="S54" s="12"/>
      <c r="U54" s="21"/>
      <c r="V54" s="4"/>
      <c r="W54" s="4"/>
      <c r="X54" s="4"/>
      <c r="Y54" s="4"/>
      <c r="Z54" s="4"/>
      <c r="AA54" s="4"/>
      <c r="AB54" s="4"/>
      <c r="AC54" s="4"/>
      <c r="AD54" s="4"/>
    </row>
    <row r="55" spans="1:19" ht="12.75">
      <c r="A55" s="3"/>
      <c r="B55" s="22"/>
      <c r="C55" s="3"/>
      <c r="D55" s="3"/>
      <c r="E55" s="3"/>
      <c r="F55" s="59"/>
      <c r="G55" s="59"/>
      <c r="H55" s="59"/>
      <c r="I55" s="3"/>
      <c r="J55" s="3"/>
      <c r="K55" s="3"/>
      <c r="L55" s="14"/>
      <c r="M55" s="14"/>
      <c r="N55" s="12"/>
      <c r="O55" s="12"/>
      <c r="P55" s="12"/>
      <c r="Q55" s="12"/>
      <c r="R55" s="12"/>
      <c r="S55" s="12"/>
    </row>
    <row r="56" spans="1:19" ht="12.75">
      <c r="A56" s="3"/>
      <c r="B56" s="3"/>
      <c r="C56" s="3"/>
      <c r="D56" s="3"/>
      <c r="E56" s="3"/>
      <c r="F56" s="59"/>
      <c r="G56" s="59"/>
      <c r="H56" s="5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24"/>
      <c r="B57" s="3"/>
      <c r="C57" s="3"/>
      <c r="D57" s="3"/>
      <c r="E57" s="3"/>
      <c r="F57" s="59"/>
      <c r="G57" s="59"/>
      <c r="H57" s="5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24"/>
      <c r="B58" s="3"/>
      <c r="C58" s="3"/>
      <c r="D58" s="3"/>
      <c r="E58" s="3"/>
      <c r="F58" s="59"/>
      <c r="G58" s="59"/>
      <c r="H58" s="5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59"/>
      <c r="G59" s="59"/>
      <c r="H59" s="5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59"/>
      <c r="G60" s="59"/>
      <c r="H60" s="5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59"/>
      <c r="G61" s="59"/>
      <c r="H61" s="5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59"/>
      <c r="G62" s="59"/>
      <c r="H62" s="5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40"/>
      <c r="B63" s="6"/>
      <c r="C63" s="6"/>
      <c r="D63" s="38"/>
      <c r="E63" s="18"/>
      <c r="F63" s="56"/>
      <c r="G63" s="56"/>
      <c r="H63" s="5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6"/>
      <c r="B64" s="6"/>
      <c r="C64" s="3"/>
      <c r="D64" s="38"/>
      <c r="E64" s="18"/>
      <c r="F64" s="56"/>
      <c r="G64" s="56"/>
      <c r="H64" s="56"/>
      <c r="I64" s="3"/>
      <c r="J64" s="3"/>
      <c r="K64" s="3"/>
      <c r="L64" s="3"/>
      <c r="M64" s="3"/>
      <c r="N64" s="21"/>
      <c r="O64" s="21"/>
      <c r="P64" s="21"/>
      <c r="Q64" s="21"/>
      <c r="R64" s="21"/>
      <c r="S64" s="21"/>
    </row>
  </sheetData>
  <sheetProtection/>
  <mergeCells count="13">
    <mergeCell ref="A43:X44"/>
    <mergeCell ref="A7:S7"/>
    <mergeCell ref="A8:B11"/>
    <mergeCell ref="C8:C11"/>
    <mergeCell ref="D8:D11"/>
    <mergeCell ref="E8:E11"/>
    <mergeCell ref="I8:I11"/>
    <mergeCell ref="J8:J11"/>
    <mergeCell ref="K8:K11"/>
    <mergeCell ref="L8:L11"/>
    <mergeCell ref="A21:B21"/>
    <mergeCell ref="A38:B38"/>
    <mergeCell ref="A40:B40"/>
  </mergeCells>
  <printOptions/>
  <pageMargins left="0.5" right="0.5" top="0.5" bottom="0.5" header="0.3" footer="0.3"/>
  <pageSetup fitToHeight="2" horizontalDpi="300" verticalDpi="300" orientation="landscape" paperSize="17" scale="55" r:id="rId1"/>
  <headerFooter alignWithMargins="0">
    <oddFooter xml:space="preserve">&amp;L&amp;F&amp;C&amp;A&amp;R&amp;P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00"/>
  <sheetViews>
    <sheetView zoomScale="90" zoomScaleNormal="90" zoomScalePageLayoutView="70" workbookViewId="0" topLeftCell="A1">
      <pane ySplit="13" topLeftCell="A65" activePane="bottomLeft" state="frozen"/>
      <selection pane="topLeft" activeCell="A1" sqref="A1"/>
      <selection pane="bottomLeft" activeCell="O78" sqref="O78"/>
    </sheetView>
  </sheetViews>
  <sheetFormatPr defaultColWidth="9.140625" defaultRowHeight="12.75"/>
  <cols>
    <col min="1" max="1" width="16.8515625" style="4" customWidth="1"/>
    <col min="2" max="2" width="12.28125" style="4" customWidth="1"/>
    <col min="3" max="3" width="9.8515625" style="4" customWidth="1"/>
    <col min="4" max="4" width="7.00390625" style="4" bestFit="1" customWidth="1"/>
    <col min="5" max="5" width="7.28125" style="4" bestFit="1" customWidth="1"/>
    <col min="6" max="8" width="6.8515625" style="60" hidden="1" customWidth="1"/>
    <col min="9" max="9" width="6.00390625" style="4" customWidth="1"/>
    <col min="10" max="11" width="10.421875" style="4" bestFit="1" customWidth="1"/>
    <col min="12" max="12" width="11.421875" style="4" customWidth="1"/>
    <col min="13" max="13" width="9.28125" style="4" customWidth="1"/>
    <col min="14" max="16" width="8.140625" style="4" customWidth="1"/>
    <col min="17" max="17" width="8.7109375" style="4" customWidth="1"/>
    <col min="18" max="18" width="9.57421875" style="4" customWidth="1"/>
    <col min="19" max="21" width="8.57421875" style="4" customWidth="1"/>
    <col min="22" max="22" width="9.00390625" style="4" bestFit="1" customWidth="1"/>
    <col min="23" max="23" width="7.00390625" style="1" bestFit="1" customWidth="1"/>
    <col min="24" max="24" width="12.57421875" style="1" customWidth="1"/>
    <col min="25" max="33" width="11.7109375" style="1" customWidth="1"/>
    <col min="34" max="52" width="11.7109375" style="0" customWidth="1"/>
  </cols>
  <sheetData>
    <row r="1" spans="1:12" ht="12.75">
      <c r="A1" s="41" t="s">
        <v>42</v>
      </c>
      <c r="I1" s="62"/>
      <c r="J1" s="63"/>
      <c r="L1" s="64"/>
    </row>
    <row r="2" spans="1:12" ht="12.75">
      <c r="A2" s="41" t="s">
        <v>43</v>
      </c>
      <c r="I2" s="62"/>
      <c r="J2" s="63"/>
      <c r="L2" s="64"/>
    </row>
    <row r="3" spans="1:12" ht="12.75">
      <c r="A3" s="41" t="s">
        <v>44</v>
      </c>
      <c r="I3" s="62"/>
      <c r="J3" s="65"/>
      <c r="K3" s="1"/>
      <c r="L3" s="66"/>
    </row>
    <row r="4" spans="1:12" ht="12.75">
      <c r="A4" s="41" t="s">
        <v>45</v>
      </c>
      <c r="I4" s="62"/>
      <c r="J4" s="63"/>
      <c r="L4" s="64"/>
    </row>
    <row r="5" spans="1:12" ht="12.75">
      <c r="A5" s="41"/>
      <c r="I5" s="62"/>
      <c r="J5" s="65"/>
      <c r="K5" s="1"/>
      <c r="L5" s="64"/>
    </row>
    <row r="6" spans="1:12" ht="12.75">
      <c r="A6" s="41"/>
      <c r="I6" s="62"/>
      <c r="J6" s="65"/>
      <c r="K6" s="1"/>
      <c r="L6" s="66"/>
    </row>
    <row r="8" spans="1:24" ht="12.75">
      <c r="A8" s="136" t="s">
        <v>11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70"/>
      <c r="X8" s="70"/>
    </row>
    <row r="9" spans="1:24" ht="13.5" customHeight="1">
      <c r="A9" s="137" t="s">
        <v>9</v>
      </c>
      <c r="B9" s="137"/>
      <c r="C9" s="138" t="s">
        <v>10</v>
      </c>
      <c r="D9" s="138" t="s">
        <v>22</v>
      </c>
      <c r="E9" s="138" t="s">
        <v>23</v>
      </c>
      <c r="F9" s="103"/>
      <c r="G9" s="103"/>
      <c r="H9" s="103"/>
      <c r="I9" s="138" t="s">
        <v>24</v>
      </c>
      <c r="J9" s="138" t="s">
        <v>19</v>
      </c>
      <c r="K9" s="138" t="s">
        <v>20</v>
      </c>
      <c r="L9" s="138" t="s">
        <v>7</v>
      </c>
      <c r="M9" s="104">
        <v>254</v>
      </c>
      <c r="N9" s="104">
        <v>304</v>
      </c>
      <c r="O9" s="104">
        <v>304</v>
      </c>
      <c r="P9" s="104">
        <v>305</v>
      </c>
      <c r="Q9" s="104">
        <v>407</v>
      </c>
      <c r="R9" s="104">
        <v>407</v>
      </c>
      <c r="S9" s="104">
        <v>446</v>
      </c>
      <c r="T9" s="104">
        <v>446</v>
      </c>
      <c r="U9" s="104">
        <v>452</v>
      </c>
      <c r="V9" s="104">
        <v>452</v>
      </c>
      <c r="X9" s="3"/>
    </row>
    <row r="10" spans="1:24" ht="12.75" customHeight="1" hidden="1">
      <c r="A10" s="137"/>
      <c r="B10" s="137"/>
      <c r="C10" s="138"/>
      <c r="D10" s="138"/>
      <c r="E10" s="138"/>
      <c r="F10" s="103"/>
      <c r="G10" s="103"/>
      <c r="H10" s="103"/>
      <c r="I10" s="138"/>
      <c r="J10" s="138"/>
      <c r="K10" s="138"/>
      <c r="L10" s="138"/>
      <c r="M10" s="102"/>
      <c r="N10" s="104"/>
      <c r="O10" s="104"/>
      <c r="P10" s="104"/>
      <c r="Q10" s="104"/>
      <c r="R10" s="104"/>
      <c r="S10" s="104"/>
      <c r="T10" s="104"/>
      <c r="U10" s="104"/>
      <c r="V10" s="104"/>
      <c r="X10" s="3"/>
    </row>
    <row r="11" spans="1:24" ht="12.75" customHeight="1" hidden="1">
      <c r="A11" s="137"/>
      <c r="B11" s="137"/>
      <c r="C11" s="138"/>
      <c r="D11" s="138"/>
      <c r="E11" s="138"/>
      <c r="F11" s="103"/>
      <c r="G11" s="103"/>
      <c r="H11" s="103"/>
      <c r="I11" s="138"/>
      <c r="J11" s="138"/>
      <c r="K11" s="138"/>
      <c r="L11" s="138"/>
      <c r="M11" s="102"/>
      <c r="N11" s="104"/>
      <c r="O11" s="104"/>
      <c r="P11" s="104"/>
      <c r="Q11" s="104"/>
      <c r="R11" s="104"/>
      <c r="S11" s="104"/>
      <c r="T11" s="104"/>
      <c r="U11" s="104"/>
      <c r="V11" s="104"/>
      <c r="X11" s="3"/>
    </row>
    <row r="12" spans="1:24" ht="201" customHeight="1">
      <c r="A12" s="137"/>
      <c r="B12" s="137"/>
      <c r="C12" s="138"/>
      <c r="D12" s="138"/>
      <c r="E12" s="138"/>
      <c r="F12" s="103"/>
      <c r="G12" s="103"/>
      <c r="H12" s="103"/>
      <c r="I12" s="138"/>
      <c r="J12" s="138"/>
      <c r="K12" s="138"/>
      <c r="L12" s="138"/>
      <c r="M12" s="105" t="s">
        <v>33</v>
      </c>
      <c r="N12" s="106" t="s">
        <v>50</v>
      </c>
      <c r="O12" s="106" t="s">
        <v>8</v>
      </c>
      <c r="P12" s="106" t="s">
        <v>28</v>
      </c>
      <c r="Q12" s="105" t="s">
        <v>32</v>
      </c>
      <c r="R12" s="105" t="s">
        <v>31</v>
      </c>
      <c r="S12" s="107" t="s">
        <v>27</v>
      </c>
      <c r="T12" s="140" t="s">
        <v>60</v>
      </c>
      <c r="U12" s="105" t="s">
        <v>49</v>
      </c>
      <c r="V12" s="105" t="s">
        <v>30</v>
      </c>
      <c r="X12" s="61"/>
    </row>
    <row r="13" spans="1:24" ht="12.75">
      <c r="A13" s="83" t="s">
        <v>0</v>
      </c>
      <c r="B13" s="83" t="s">
        <v>1</v>
      </c>
      <c r="C13" s="83" t="s">
        <v>2</v>
      </c>
      <c r="D13" s="83" t="s">
        <v>2</v>
      </c>
      <c r="E13" s="83" t="s">
        <v>2</v>
      </c>
      <c r="F13" s="108"/>
      <c r="G13" s="108"/>
      <c r="H13" s="108"/>
      <c r="I13" s="83" t="s">
        <v>2</v>
      </c>
      <c r="J13" s="83" t="s">
        <v>3</v>
      </c>
      <c r="K13" s="83" t="s">
        <v>3</v>
      </c>
      <c r="L13" s="83" t="s">
        <v>3</v>
      </c>
      <c r="M13" s="109" t="s">
        <v>4</v>
      </c>
      <c r="N13" s="83" t="s">
        <v>25</v>
      </c>
      <c r="O13" s="83" t="s">
        <v>25</v>
      </c>
      <c r="P13" s="109" t="s">
        <v>26</v>
      </c>
      <c r="Q13" s="109" t="s">
        <v>34</v>
      </c>
      <c r="R13" s="109" t="s">
        <v>34</v>
      </c>
      <c r="S13" s="83" t="s">
        <v>5</v>
      </c>
      <c r="T13" s="83" t="s">
        <v>5</v>
      </c>
      <c r="U13" s="83" t="s">
        <v>4</v>
      </c>
      <c r="V13" s="83" t="s">
        <v>4</v>
      </c>
      <c r="X13" s="3"/>
    </row>
    <row r="14" spans="1:33" s="2" customFormat="1" ht="32.25" customHeight="1">
      <c r="A14" s="71" t="s">
        <v>14</v>
      </c>
      <c r="B14" s="71" t="s">
        <v>15</v>
      </c>
      <c r="C14" s="72" t="s">
        <v>16</v>
      </c>
      <c r="D14" s="72" t="s">
        <v>6</v>
      </c>
      <c r="E14" s="72" t="s">
        <v>12</v>
      </c>
      <c r="F14" s="73"/>
      <c r="G14" s="73"/>
      <c r="H14" s="73"/>
      <c r="I14" s="72" t="s">
        <v>13</v>
      </c>
      <c r="J14" s="72" t="s">
        <v>17</v>
      </c>
      <c r="K14" s="72" t="s">
        <v>18</v>
      </c>
      <c r="L14" s="72" t="s">
        <v>21</v>
      </c>
      <c r="M14" s="72"/>
      <c r="N14" s="72"/>
      <c r="O14" s="72"/>
      <c r="P14" s="72"/>
      <c r="Q14" s="72"/>
      <c r="R14" s="72"/>
      <c r="S14" s="74"/>
      <c r="T14" s="74"/>
      <c r="U14" s="74"/>
      <c r="V14" s="74"/>
      <c r="X14" s="3"/>
      <c r="Y14" s="4"/>
      <c r="Z14" s="4"/>
      <c r="AA14" s="4"/>
      <c r="AB14" s="4"/>
      <c r="AC14" s="4"/>
      <c r="AD14" s="4"/>
      <c r="AE14" s="4"/>
      <c r="AF14" s="4"/>
      <c r="AG14" s="4"/>
    </row>
    <row r="15" spans="1:33" s="2" customFormat="1" ht="12.75" customHeight="1">
      <c r="A15" s="75"/>
      <c r="B15" s="76"/>
      <c r="C15" s="77"/>
      <c r="D15" s="77"/>
      <c r="E15" s="77"/>
      <c r="F15" s="78"/>
      <c r="G15" s="78"/>
      <c r="H15" s="78"/>
      <c r="I15" s="77"/>
      <c r="J15" s="77"/>
      <c r="K15" s="77"/>
      <c r="L15" s="77"/>
      <c r="M15" s="77"/>
      <c r="N15" s="79"/>
      <c r="O15" s="79"/>
      <c r="P15" s="79"/>
      <c r="Q15" s="79"/>
      <c r="R15" s="79"/>
      <c r="S15" s="79"/>
      <c r="T15" s="79"/>
      <c r="U15" s="79"/>
      <c r="V15" s="79"/>
      <c r="X15" s="3"/>
      <c r="Y15" s="4"/>
      <c r="Z15" s="4"/>
      <c r="AA15" s="4"/>
      <c r="AB15" s="4"/>
      <c r="AC15" s="4"/>
      <c r="AD15" s="4"/>
      <c r="AE15" s="4"/>
      <c r="AF15" s="4"/>
      <c r="AG15" s="4"/>
    </row>
    <row r="16" spans="1:33" s="2" customFormat="1" ht="12.75" customHeight="1">
      <c r="A16" s="75" t="s">
        <v>35</v>
      </c>
      <c r="B16" s="76"/>
      <c r="C16" s="77"/>
      <c r="D16" s="77"/>
      <c r="E16" s="77"/>
      <c r="F16" s="78"/>
      <c r="G16" s="78"/>
      <c r="H16" s="78"/>
      <c r="I16" s="77"/>
      <c r="J16" s="77"/>
      <c r="K16" s="77"/>
      <c r="L16" s="77"/>
      <c r="M16" s="77"/>
      <c r="N16" s="79"/>
      <c r="O16" s="79"/>
      <c r="P16" s="79"/>
      <c r="Q16" s="79"/>
      <c r="R16" s="79"/>
      <c r="S16" s="79"/>
      <c r="T16" s="79"/>
      <c r="U16" s="79"/>
      <c r="V16" s="79"/>
      <c r="X16" s="3"/>
      <c r="Y16" s="4"/>
      <c r="Z16" s="4"/>
      <c r="AA16" s="4"/>
      <c r="AB16" s="4"/>
      <c r="AC16" s="4"/>
      <c r="AD16" s="4"/>
      <c r="AE16" s="4"/>
      <c r="AF16" s="4"/>
      <c r="AG16" s="4"/>
    </row>
    <row r="17" spans="1:33" s="2" customFormat="1" ht="12.75" customHeight="1">
      <c r="A17" s="80">
        <v>1174.55</v>
      </c>
      <c r="B17" s="76">
        <v>1275.4</v>
      </c>
      <c r="C17" s="77">
        <f aca="true" t="shared" si="0" ref="C17:C22">B17-A17</f>
        <v>100.85000000000014</v>
      </c>
      <c r="D17" s="77"/>
      <c r="E17" s="77"/>
      <c r="F17" s="77"/>
      <c r="G17" s="77"/>
      <c r="H17" s="77"/>
      <c r="I17" s="77"/>
      <c r="J17" s="77"/>
      <c r="K17" s="77"/>
      <c r="L17" s="77">
        <v>4208.59</v>
      </c>
      <c r="M17" s="77"/>
      <c r="N17" s="79"/>
      <c r="O17" s="79">
        <f>(L17*(6/12))/27</f>
        <v>77.93685185185186</v>
      </c>
      <c r="P17" s="79"/>
      <c r="Q17" s="79"/>
      <c r="R17" s="79"/>
      <c r="S17" s="79"/>
      <c r="T17" s="79"/>
      <c r="U17" s="79"/>
      <c r="V17" s="79">
        <f>L17/9</f>
        <v>467.62111111111113</v>
      </c>
      <c r="X17" s="3"/>
      <c r="Y17" s="4"/>
      <c r="Z17" s="4"/>
      <c r="AA17" s="4"/>
      <c r="AB17" s="4"/>
      <c r="AC17" s="4"/>
      <c r="AD17" s="4"/>
      <c r="AE17" s="4"/>
      <c r="AF17" s="4"/>
      <c r="AG17" s="4"/>
    </row>
    <row r="18" spans="1:33" s="2" customFormat="1" ht="12.75" customHeight="1">
      <c r="A18" s="80">
        <v>1275.4</v>
      </c>
      <c r="B18" s="76">
        <v>1893.24</v>
      </c>
      <c r="C18" s="77">
        <f t="shared" si="0"/>
        <v>617.8399999999999</v>
      </c>
      <c r="D18" s="77">
        <f>E18+2</f>
        <v>28</v>
      </c>
      <c r="E18" s="77">
        <v>26</v>
      </c>
      <c r="F18" s="77">
        <v>31.47</v>
      </c>
      <c r="G18" s="77">
        <v>26</v>
      </c>
      <c r="H18" s="77">
        <f>(F18+G18)/2</f>
        <v>28.735</v>
      </c>
      <c r="I18" s="77"/>
      <c r="J18" s="77">
        <f>C18*D18</f>
        <v>17299.519999999997</v>
      </c>
      <c r="K18" s="77">
        <f>C18*E18</f>
        <v>16063.839999999998</v>
      </c>
      <c r="L18" s="77"/>
      <c r="M18" s="77"/>
      <c r="N18" s="79"/>
      <c r="O18" s="79">
        <f>(J18*(6/12))/27</f>
        <v>320.3614814814814</v>
      </c>
      <c r="P18" s="79"/>
      <c r="Q18" s="79"/>
      <c r="R18" s="79"/>
      <c r="S18" s="79"/>
      <c r="T18" s="79"/>
      <c r="U18" s="79"/>
      <c r="V18" s="79">
        <f>K18/9</f>
        <v>1784.8711111111108</v>
      </c>
      <c r="X18" s="3"/>
      <c r="Y18" s="4"/>
      <c r="Z18" s="4"/>
      <c r="AA18" s="4"/>
      <c r="AB18" s="4"/>
      <c r="AC18" s="4"/>
      <c r="AD18" s="4"/>
      <c r="AE18" s="4"/>
      <c r="AF18" s="4"/>
      <c r="AG18" s="4"/>
    </row>
    <row r="19" spans="1:33" s="2" customFormat="1" ht="12.75" customHeight="1">
      <c r="A19" s="80">
        <v>1893.24</v>
      </c>
      <c r="B19" s="76">
        <v>2020.12</v>
      </c>
      <c r="C19" s="77">
        <f t="shared" si="0"/>
        <v>126.87999999999988</v>
      </c>
      <c r="D19" s="77">
        <f>E19+2</f>
        <v>29.5</v>
      </c>
      <c r="E19" s="77">
        <v>27.5</v>
      </c>
      <c r="F19" s="77">
        <v>26</v>
      </c>
      <c r="G19" s="77">
        <v>26</v>
      </c>
      <c r="H19" s="77">
        <f>(F19+G19)/2</f>
        <v>26</v>
      </c>
      <c r="I19" s="77"/>
      <c r="J19" s="77">
        <f>C19*D19</f>
        <v>3742.9599999999964</v>
      </c>
      <c r="K19" s="77">
        <f>C19*E19</f>
        <v>3489.1999999999966</v>
      </c>
      <c r="L19" s="77"/>
      <c r="M19" s="77"/>
      <c r="N19" s="79"/>
      <c r="O19" s="79">
        <f>(J19*(6/12))/27</f>
        <v>69.31407407407401</v>
      </c>
      <c r="P19" s="79"/>
      <c r="Q19" s="79"/>
      <c r="R19" s="79"/>
      <c r="S19" s="79"/>
      <c r="T19" s="79"/>
      <c r="U19" s="79"/>
      <c r="V19" s="79">
        <f>K19/9</f>
        <v>387.6888888888885</v>
      </c>
      <c r="X19" s="3"/>
      <c r="Y19" s="4"/>
      <c r="Z19" s="4"/>
      <c r="AA19" s="4"/>
      <c r="AB19" s="4"/>
      <c r="AC19" s="4"/>
      <c r="AD19" s="4"/>
      <c r="AE19" s="4"/>
      <c r="AF19" s="4"/>
      <c r="AG19" s="4"/>
    </row>
    <row r="20" spans="1:33" s="2" customFormat="1" ht="12.75" customHeight="1">
      <c r="A20" s="80">
        <v>2020.12</v>
      </c>
      <c r="B20" s="76">
        <v>2067.75</v>
      </c>
      <c r="C20" s="77">
        <f t="shared" si="0"/>
        <v>47.63000000000011</v>
      </c>
      <c r="D20" s="77">
        <f>E20+2</f>
        <v>40.25</v>
      </c>
      <c r="E20" s="77">
        <v>38.25</v>
      </c>
      <c r="F20" s="77">
        <v>26</v>
      </c>
      <c r="G20" s="77">
        <v>42.68</v>
      </c>
      <c r="H20" s="77">
        <f>(F20+G20)/2</f>
        <v>34.34</v>
      </c>
      <c r="I20" s="77"/>
      <c r="J20" s="77">
        <f>C20*D20</f>
        <v>1917.1075000000044</v>
      </c>
      <c r="K20" s="77">
        <f>C20*E20</f>
        <v>1821.8475000000042</v>
      </c>
      <c r="L20" s="77"/>
      <c r="M20" s="77"/>
      <c r="N20" s="79"/>
      <c r="O20" s="79">
        <f>(J20*(6/12))/27</f>
        <v>35.50199074074082</v>
      </c>
      <c r="P20" s="79"/>
      <c r="Q20" s="79"/>
      <c r="R20" s="79"/>
      <c r="S20" s="79"/>
      <c r="T20" s="79"/>
      <c r="U20" s="79"/>
      <c r="V20" s="79">
        <f>K20/9</f>
        <v>202.42750000000046</v>
      </c>
      <c r="X20" s="3"/>
      <c r="Y20" s="4"/>
      <c r="Z20" s="4"/>
      <c r="AA20" s="4"/>
      <c r="AB20" s="4"/>
      <c r="AC20" s="4"/>
      <c r="AD20" s="4"/>
      <c r="AE20" s="4"/>
      <c r="AF20" s="4"/>
      <c r="AG20" s="4"/>
    </row>
    <row r="21" spans="1:33" s="2" customFormat="1" ht="12.75" customHeight="1">
      <c r="A21" s="80">
        <v>2067.75</v>
      </c>
      <c r="B21" s="76">
        <v>2361.52</v>
      </c>
      <c r="C21" s="77">
        <f t="shared" si="0"/>
        <v>293.77</v>
      </c>
      <c r="D21" s="77">
        <f>E21+2</f>
        <v>56.5</v>
      </c>
      <c r="E21" s="77">
        <v>54.5</v>
      </c>
      <c r="F21" s="77">
        <v>42.68</v>
      </c>
      <c r="G21" s="77">
        <v>57</v>
      </c>
      <c r="H21" s="77">
        <f>(F21+G21)/2</f>
        <v>49.84</v>
      </c>
      <c r="I21" s="77"/>
      <c r="J21" s="77">
        <f>C21*D21</f>
        <v>16598.004999999997</v>
      </c>
      <c r="K21" s="77">
        <f>C21*E21</f>
        <v>16010.464999999998</v>
      </c>
      <c r="L21" s="77"/>
      <c r="M21" s="77"/>
      <c r="N21" s="79"/>
      <c r="O21" s="79">
        <f>(J21*(6/12))/27</f>
        <v>307.3704629629629</v>
      </c>
      <c r="P21" s="79"/>
      <c r="Q21" s="79"/>
      <c r="R21" s="79"/>
      <c r="S21" s="79"/>
      <c r="T21" s="79"/>
      <c r="U21" s="79"/>
      <c r="V21" s="79">
        <f>K21/9</f>
        <v>1778.9405555555554</v>
      </c>
      <c r="X21" s="3"/>
      <c r="Y21" s="4"/>
      <c r="Z21" s="4"/>
      <c r="AA21" s="4"/>
      <c r="AB21" s="4"/>
      <c r="AC21" s="4"/>
      <c r="AD21" s="4"/>
      <c r="AE21" s="4"/>
      <c r="AF21" s="4"/>
      <c r="AG21" s="4"/>
    </row>
    <row r="22" spans="1:33" s="2" customFormat="1" ht="12.75" customHeight="1">
      <c r="A22" s="80">
        <v>2584.76</v>
      </c>
      <c r="B22" s="76">
        <v>2660.33</v>
      </c>
      <c r="C22" s="77">
        <f t="shared" si="0"/>
        <v>75.56999999999971</v>
      </c>
      <c r="D22" s="77">
        <f>E22+2</f>
        <v>63</v>
      </c>
      <c r="E22" s="77">
        <v>61</v>
      </c>
      <c r="F22" s="77">
        <v>57</v>
      </c>
      <c r="G22" s="77">
        <v>57</v>
      </c>
      <c r="H22" s="77">
        <f>(F22+G22)/2</f>
        <v>57</v>
      </c>
      <c r="I22" s="77"/>
      <c r="J22" s="77">
        <f>C22*D22</f>
        <v>4760.909999999982</v>
      </c>
      <c r="K22" s="77">
        <f>C22*E22</f>
        <v>4609.769999999982</v>
      </c>
      <c r="L22" s="77"/>
      <c r="M22" s="77"/>
      <c r="N22" s="79"/>
      <c r="O22" s="79">
        <f>(J22*(6/12))/27</f>
        <v>88.16499999999967</v>
      </c>
      <c r="P22" s="79"/>
      <c r="Q22" s="79"/>
      <c r="R22" s="79"/>
      <c r="S22" s="79"/>
      <c r="T22" s="79"/>
      <c r="U22" s="79"/>
      <c r="V22" s="79">
        <f>K22/9</f>
        <v>512.1966666666647</v>
      </c>
      <c r="X22" s="3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2.75" customHeight="1">
      <c r="A23" s="81" t="s">
        <v>46</v>
      </c>
      <c r="B23" s="76"/>
      <c r="C23" s="77">
        <v>130.79</v>
      </c>
      <c r="D23" s="82"/>
      <c r="E23" s="82"/>
      <c r="F23" s="82"/>
      <c r="G23" s="82"/>
      <c r="H23" s="77"/>
      <c r="I23" s="82"/>
      <c r="J23" s="82"/>
      <c r="K23" s="77"/>
      <c r="L23" s="83">
        <v>3021.48</v>
      </c>
      <c r="M23" s="77"/>
      <c r="N23" s="79">
        <f>(L23*(6/12))/27</f>
        <v>55.95333333333333</v>
      </c>
      <c r="O23" s="79"/>
      <c r="P23" s="82"/>
      <c r="Q23" s="79"/>
      <c r="R23" s="79"/>
      <c r="S23" s="79"/>
      <c r="T23" s="79"/>
      <c r="U23" s="79">
        <f>L23/9</f>
        <v>335.72</v>
      </c>
      <c r="V23" s="82"/>
      <c r="X23" s="3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2.75" customHeight="1">
      <c r="A24" s="81" t="s">
        <v>40</v>
      </c>
      <c r="B24" s="76"/>
      <c r="C24" s="77">
        <v>1700</v>
      </c>
      <c r="D24" s="82"/>
      <c r="E24" s="82"/>
      <c r="F24" s="82"/>
      <c r="G24" s="82"/>
      <c r="H24" s="77"/>
      <c r="I24" s="82"/>
      <c r="J24" s="82"/>
      <c r="K24" s="77"/>
      <c r="L24" s="83">
        <f>17448-1900</f>
        <v>15548</v>
      </c>
      <c r="M24" s="77"/>
      <c r="N24" s="79"/>
      <c r="O24" s="79">
        <f>(L24*(6/12))/27</f>
        <v>287.9259259259259</v>
      </c>
      <c r="P24" s="82"/>
      <c r="Q24" s="79"/>
      <c r="R24" s="79"/>
      <c r="S24" s="79">
        <f>(L24*(1.25/12))/27</f>
        <v>59.98456790123458</v>
      </c>
      <c r="T24" s="79">
        <f>(L24*(1.75/12))/27</f>
        <v>83.9783950617284</v>
      </c>
      <c r="U24" s="79"/>
      <c r="V24" s="82"/>
      <c r="X24" s="3"/>
      <c r="Y24" s="4"/>
      <c r="Z24" s="4"/>
      <c r="AA24" s="4"/>
      <c r="AB24" s="4"/>
      <c r="AC24" s="4"/>
      <c r="AD24" s="4"/>
      <c r="AE24" s="4"/>
      <c r="AF24" s="4"/>
      <c r="AG24" s="4"/>
    </row>
    <row r="25" spans="1:33" s="41" customFormat="1" ht="12.75" customHeight="1">
      <c r="A25" s="133" t="s">
        <v>39</v>
      </c>
      <c r="B25" s="133"/>
      <c r="C25" s="84"/>
      <c r="D25" s="85"/>
      <c r="E25" s="85"/>
      <c r="F25" s="86"/>
      <c r="G25" s="86"/>
      <c r="H25" s="86"/>
      <c r="I25" s="85"/>
      <c r="J25" s="85"/>
      <c r="K25" s="84"/>
      <c r="L25" s="87"/>
      <c r="M25" s="87">
        <f aca="true" t="shared" si="1" ref="M25:V25">SUM(M17:M23)</f>
        <v>0</v>
      </c>
      <c r="N25" s="87">
        <f t="shared" si="1"/>
        <v>55.95333333333333</v>
      </c>
      <c r="O25" s="87">
        <f>SUM(O17:O24)</f>
        <v>1186.5757870370367</v>
      </c>
      <c r="P25" s="87">
        <f t="shared" si="1"/>
        <v>0</v>
      </c>
      <c r="Q25" s="87">
        <f t="shared" si="1"/>
        <v>0</v>
      </c>
      <c r="R25" s="87">
        <f t="shared" si="1"/>
        <v>0</v>
      </c>
      <c r="S25" s="87">
        <f>SUM(S17:S24)</f>
        <v>59.98456790123458</v>
      </c>
      <c r="T25" s="87">
        <f>SUM(T17:T24)</f>
        <v>83.9783950617284</v>
      </c>
      <c r="U25" s="87">
        <f t="shared" si="1"/>
        <v>335.72</v>
      </c>
      <c r="V25" s="87">
        <f t="shared" si="1"/>
        <v>5133.745833333331</v>
      </c>
      <c r="X25" s="3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s="2" customFormat="1" ht="12.75" customHeight="1">
      <c r="A26" s="75"/>
      <c r="B26" s="76"/>
      <c r="C26" s="77"/>
      <c r="D26" s="77"/>
      <c r="E26" s="77"/>
      <c r="F26" s="78"/>
      <c r="G26" s="78"/>
      <c r="H26" s="78"/>
      <c r="I26" s="77"/>
      <c r="J26" s="77"/>
      <c r="K26" s="77"/>
      <c r="L26" s="77"/>
      <c r="M26" s="77"/>
      <c r="N26" s="79"/>
      <c r="O26" s="79"/>
      <c r="P26" s="79"/>
      <c r="Q26" s="79"/>
      <c r="R26" s="79"/>
      <c r="S26" s="79"/>
      <c r="T26" s="79"/>
      <c r="U26" s="79"/>
      <c r="V26" s="79"/>
      <c r="X26" s="3"/>
      <c r="Y26" s="4"/>
      <c r="Z26" s="4"/>
      <c r="AA26" s="4"/>
      <c r="AB26" s="4"/>
      <c r="AC26" s="4"/>
      <c r="AD26" s="4"/>
      <c r="AE26" s="4"/>
      <c r="AF26" s="4"/>
      <c r="AG26" s="4"/>
    </row>
    <row r="27" spans="1:33" s="2" customFormat="1" ht="12.75" customHeight="1">
      <c r="A27" s="75" t="s">
        <v>36</v>
      </c>
      <c r="B27" s="76"/>
      <c r="C27" s="77"/>
      <c r="D27" s="77"/>
      <c r="E27" s="77"/>
      <c r="F27" s="78"/>
      <c r="G27" s="78"/>
      <c r="H27" s="78"/>
      <c r="I27" s="77"/>
      <c r="J27" s="77"/>
      <c r="K27" s="77"/>
      <c r="L27" s="77"/>
      <c r="M27" s="77"/>
      <c r="N27" s="79"/>
      <c r="O27" s="79"/>
      <c r="P27" s="79"/>
      <c r="Q27" s="79"/>
      <c r="R27" s="79"/>
      <c r="S27" s="79"/>
      <c r="T27" s="79"/>
      <c r="U27" s="79"/>
      <c r="V27" s="79"/>
      <c r="X27" s="3"/>
      <c r="Y27" s="4"/>
      <c r="Z27" s="4"/>
      <c r="AA27" s="4"/>
      <c r="AB27" s="4"/>
      <c r="AC27" s="4"/>
      <c r="AD27" s="4"/>
      <c r="AE27" s="4"/>
      <c r="AF27" s="4"/>
      <c r="AG27" s="4"/>
    </row>
    <row r="28" spans="1:33" s="2" customFormat="1" ht="12.75" customHeight="1">
      <c r="A28" s="80">
        <v>1025.05</v>
      </c>
      <c r="B28" s="76">
        <v>1062.03</v>
      </c>
      <c r="C28" s="77">
        <f>B28-A28</f>
        <v>36.98000000000002</v>
      </c>
      <c r="D28" s="77"/>
      <c r="E28" s="77"/>
      <c r="F28" s="77"/>
      <c r="G28" s="77"/>
      <c r="H28" s="77"/>
      <c r="I28" s="77"/>
      <c r="J28" s="77"/>
      <c r="K28" s="77"/>
      <c r="L28" s="77">
        <v>2770.24</v>
      </c>
      <c r="M28" s="77"/>
      <c r="N28" s="79"/>
      <c r="O28" s="79">
        <f>(L28*(6/12))/27</f>
        <v>51.300740740740736</v>
      </c>
      <c r="P28" s="79"/>
      <c r="Q28" s="79"/>
      <c r="R28" s="79"/>
      <c r="S28" s="79"/>
      <c r="T28" s="79"/>
      <c r="U28" s="79"/>
      <c r="V28" s="79">
        <f>L28/9</f>
        <v>307.8044444444444</v>
      </c>
      <c r="X28" s="3"/>
      <c r="Y28" s="4"/>
      <c r="Z28" s="4"/>
      <c r="AA28" s="4"/>
      <c r="AB28" s="4"/>
      <c r="AC28" s="4"/>
      <c r="AD28" s="4"/>
      <c r="AE28" s="4"/>
      <c r="AF28" s="4"/>
      <c r="AG28" s="4"/>
    </row>
    <row r="29" spans="1:33" s="2" customFormat="1" ht="12.75" customHeight="1">
      <c r="A29" s="80">
        <v>1062.03</v>
      </c>
      <c r="B29" s="76">
        <v>1188.62</v>
      </c>
      <c r="C29" s="77">
        <f>B29-A29</f>
        <v>126.58999999999992</v>
      </c>
      <c r="D29" s="77">
        <f>E29+2</f>
        <v>64</v>
      </c>
      <c r="E29" s="77">
        <v>62</v>
      </c>
      <c r="F29" s="77">
        <v>50</v>
      </c>
      <c r="G29" s="77">
        <v>50</v>
      </c>
      <c r="H29" s="77">
        <f>(F29+G29)/2</f>
        <v>50</v>
      </c>
      <c r="I29" s="77"/>
      <c r="J29" s="77">
        <f>C29*D29</f>
        <v>8101.759999999995</v>
      </c>
      <c r="K29" s="77">
        <f>C29*E29</f>
        <v>7848.5799999999945</v>
      </c>
      <c r="L29" s="77"/>
      <c r="M29" s="77"/>
      <c r="N29" s="79"/>
      <c r="O29" s="79">
        <f>(J29*(6/12))/27</f>
        <v>150.0325925925925</v>
      </c>
      <c r="P29" s="79"/>
      <c r="Q29" s="79"/>
      <c r="R29" s="79"/>
      <c r="S29" s="79"/>
      <c r="T29" s="79"/>
      <c r="U29" s="79"/>
      <c r="V29" s="79">
        <f>K29/9</f>
        <v>872.0644444444438</v>
      </c>
      <c r="X29" s="3"/>
      <c r="Y29" s="4"/>
      <c r="Z29" s="4"/>
      <c r="AA29" s="4"/>
      <c r="AB29" s="4"/>
      <c r="AC29" s="4"/>
      <c r="AD29" s="4"/>
      <c r="AE29" s="4"/>
      <c r="AF29" s="4"/>
      <c r="AG29" s="4"/>
    </row>
    <row r="30" spans="1:33" s="2" customFormat="1" ht="12.75" customHeight="1">
      <c r="A30" s="80">
        <v>1188.62</v>
      </c>
      <c r="B30" s="76">
        <v>1238.62</v>
      </c>
      <c r="C30" s="77">
        <f>B30-A30</f>
        <v>50</v>
      </c>
      <c r="D30" s="77">
        <f>E30+2</f>
        <v>70</v>
      </c>
      <c r="E30" s="77">
        <v>68</v>
      </c>
      <c r="F30" s="77">
        <v>50</v>
      </c>
      <c r="G30" s="77">
        <v>50</v>
      </c>
      <c r="H30" s="77">
        <f>(F30+G30)/2</f>
        <v>50</v>
      </c>
      <c r="I30" s="77"/>
      <c r="J30" s="77">
        <f>C30*D30</f>
        <v>3500</v>
      </c>
      <c r="K30" s="77">
        <f>C30*E30</f>
        <v>3400</v>
      </c>
      <c r="L30" s="77"/>
      <c r="M30" s="77"/>
      <c r="N30" s="79"/>
      <c r="O30" s="79">
        <f>(J30*(6/12))/27</f>
        <v>64.81481481481481</v>
      </c>
      <c r="P30" s="79"/>
      <c r="Q30" s="79"/>
      <c r="R30" s="79"/>
      <c r="S30" s="79"/>
      <c r="T30" s="79"/>
      <c r="U30" s="79"/>
      <c r="V30" s="79">
        <f>K30/9</f>
        <v>377.77777777777777</v>
      </c>
      <c r="X30" s="3"/>
      <c r="Y30" s="4"/>
      <c r="Z30" s="4"/>
      <c r="AA30" s="4"/>
      <c r="AB30" s="4"/>
      <c r="AC30" s="4"/>
      <c r="AD30" s="4"/>
      <c r="AE30" s="4"/>
      <c r="AF30" s="4"/>
      <c r="AG30" s="4"/>
    </row>
    <row r="31" spans="1:33" s="2" customFormat="1" ht="12.75" customHeight="1">
      <c r="A31" s="80">
        <v>1238.62</v>
      </c>
      <c r="B31" s="76">
        <v>1379.45</v>
      </c>
      <c r="C31" s="77">
        <f>B31-A31</f>
        <v>140.83000000000015</v>
      </c>
      <c r="D31" s="77">
        <f>E31+2</f>
        <v>76</v>
      </c>
      <c r="E31" s="77">
        <v>74</v>
      </c>
      <c r="F31" s="77">
        <v>52.83</v>
      </c>
      <c r="G31" s="77">
        <v>62.404</v>
      </c>
      <c r="H31" s="77">
        <f>(F31+G31)/2</f>
        <v>57.617000000000004</v>
      </c>
      <c r="I31" s="77"/>
      <c r="J31" s="77">
        <f>C31*D31</f>
        <v>10703.080000000013</v>
      </c>
      <c r="K31" s="77">
        <f>C31*E31</f>
        <v>10421.420000000011</v>
      </c>
      <c r="L31" s="77"/>
      <c r="M31" s="77"/>
      <c r="N31" s="79"/>
      <c r="O31" s="79">
        <f>(J31*(6/12))/27</f>
        <v>198.20518518518543</v>
      </c>
      <c r="P31" s="79"/>
      <c r="Q31" s="79"/>
      <c r="R31" s="79"/>
      <c r="S31" s="79"/>
      <c r="T31" s="79"/>
      <c r="U31" s="79"/>
      <c r="V31" s="79">
        <f>K31/9</f>
        <v>1157.9355555555567</v>
      </c>
      <c r="X31" s="3"/>
      <c r="Y31" s="4"/>
      <c r="Z31" s="4"/>
      <c r="AA31" s="4"/>
      <c r="AB31" s="4"/>
      <c r="AC31" s="4"/>
      <c r="AD31" s="4"/>
      <c r="AE31" s="4"/>
      <c r="AF31" s="4"/>
      <c r="AG31" s="4"/>
    </row>
    <row r="32" spans="1:33" s="2" customFormat="1" ht="12.75" customHeight="1">
      <c r="A32" s="81" t="s">
        <v>47</v>
      </c>
      <c r="B32" s="76"/>
      <c r="C32" s="77">
        <v>12</v>
      </c>
      <c r="D32" s="82"/>
      <c r="E32" s="82"/>
      <c r="F32" s="82"/>
      <c r="G32" s="82"/>
      <c r="H32" s="77"/>
      <c r="I32" s="82"/>
      <c r="J32" s="82"/>
      <c r="K32" s="77"/>
      <c r="L32" s="83">
        <v>253.37</v>
      </c>
      <c r="M32" s="77"/>
      <c r="N32" s="79">
        <f>(L32*(6/12))/27</f>
        <v>4.6920370370370375</v>
      </c>
      <c r="O32" s="79"/>
      <c r="P32" s="82"/>
      <c r="Q32" s="79"/>
      <c r="R32" s="79"/>
      <c r="S32" s="79"/>
      <c r="T32" s="79"/>
      <c r="U32" s="79">
        <f>L32/9</f>
        <v>28.15222222222222</v>
      </c>
      <c r="V32" s="82"/>
      <c r="X32" s="3"/>
      <c r="Y32" s="4"/>
      <c r="Z32" s="4"/>
      <c r="AA32" s="4"/>
      <c r="AB32" s="4"/>
      <c r="AC32" s="4"/>
      <c r="AD32" s="4"/>
      <c r="AE32" s="4"/>
      <c r="AF32" s="4"/>
      <c r="AG32" s="4"/>
    </row>
    <row r="33" spans="1:33" s="2" customFormat="1" ht="12.75" customHeight="1">
      <c r="A33" s="132" t="s">
        <v>39</v>
      </c>
      <c r="B33" s="132"/>
      <c r="C33" s="88"/>
      <c r="D33" s="88"/>
      <c r="E33" s="88"/>
      <c r="F33" s="78"/>
      <c r="G33" s="78"/>
      <c r="H33" s="78"/>
      <c r="I33" s="88"/>
      <c r="J33" s="88"/>
      <c r="K33" s="88"/>
      <c r="L33" s="87"/>
      <c r="M33" s="87">
        <f>SUM(M28:M32)</f>
        <v>0</v>
      </c>
      <c r="N33" s="87">
        <f aca="true" t="shared" si="2" ref="N33:V33">SUM(N28:N32)</f>
        <v>4.6920370370370375</v>
      </c>
      <c r="O33" s="87">
        <f t="shared" si="2"/>
        <v>464.35333333333347</v>
      </c>
      <c r="P33" s="87">
        <f t="shared" si="2"/>
        <v>0</v>
      </c>
      <c r="Q33" s="87">
        <f t="shared" si="2"/>
        <v>0</v>
      </c>
      <c r="R33" s="87">
        <f t="shared" si="2"/>
        <v>0</v>
      </c>
      <c r="S33" s="87">
        <f t="shared" si="2"/>
        <v>0</v>
      </c>
      <c r="T33" s="87">
        <f t="shared" si="2"/>
        <v>0</v>
      </c>
      <c r="U33" s="87">
        <f t="shared" si="2"/>
        <v>28.15222222222222</v>
      </c>
      <c r="V33" s="87">
        <f t="shared" si="2"/>
        <v>2715.5822222222228</v>
      </c>
      <c r="X33" s="3"/>
      <c r="Y33" s="4"/>
      <c r="Z33" s="4"/>
      <c r="AA33" s="4"/>
      <c r="AB33" s="4"/>
      <c r="AC33" s="4"/>
      <c r="AD33" s="4"/>
      <c r="AE33" s="4"/>
      <c r="AF33" s="4"/>
      <c r="AG33" s="4"/>
    </row>
    <row r="34" spans="1:33" s="2" customFormat="1" ht="12.75" customHeight="1">
      <c r="A34" s="75"/>
      <c r="B34" s="76"/>
      <c r="C34" s="77"/>
      <c r="D34" s="77"/>
      <c r="E34" s="77"/>
      <c r="F34" s="78"/>
      <c r="G34" s="78"/>
      <c r="H34" s="78"/>
      <c r="I34" s="77"/>
      <c r="J34" s="77"/>
      <c r="K34" s="77"/>
      <c r="L34" s="77"/>
      <c r="M34" s="77"/>
      <c r="N34" s="79"/>
      <c r="O34" s="79"/>
      <c r="P34" s="79"/>
      <c r="Q34" s="79"/>
      <c r="R34" s="79"/>
      <c r="S34" s="79"/>
      <c r="T34" s="79"/>
      <c r="U34" s="79"/>
      <c r="V34" s="79"/>
      <c r="X34" s="3"/>
      <c r="Y34" s="4"/>
      <c r="Z34" s="4"/>
      <c r="AA34" s="4"/>
      <c r="AB34" s="4"/>
      <c r="AC34" s="4"/>
      <c r="AD34" s="4"/>
      <c r="AE34" s="4"/>
      <c r="AF34" s="4"/>
      <c r="AG34" s="4"/>
    </row>
    <row r="35" spans="1:33" s="2" customFormat="1" ht="12.75" customHeight="1">
      <c r="A35" s="75" t="s">
        <v>48</v>
      </c>
      <c r="B35" s="76"/>
      <c r="C35" s="77"/>
      <c r="D35" s="77"/>
      <c r="E35" s="77"/>
      <c r="F35" s="78"/>
      <c r="G35" s="78"/>
      <c r="H35" s="78"/>
      <c r="I35" s="77"/>
      <c r="J35" s="77"/>
      <c r="K35" s="77"/>
      <c r="L35" s="77"/>
      <c r="M35" s="77"/>
      <c r="N35" s="79"/>
      <c r="O35" s="79"/>
      <c r="P35" s="79"/>
      <c r="Q35" s="79"/>
      <c r="R35" s="79"/>
      <c r="S35" s="79"/>
      <c r="T35" s="79"/>
      <c r="U35" s="79"/>
      <c r="V35" s="79"/>
      <c r="X35" s="3"/>
      <c r="Y35" s="4"/>
      <c r="Z35" s="4"/>
      <c r="AA35" s="4"/>
      <c r="AB35" s="4"/>
      <c r="AC35" s="4"/>
      <c r="AD35" s="4"/>
      <c r="AE35" s="4"/>
      <c r="AF35" s="4"/>
      <c r="AG35" s="4"/>
    </row>
    <row r="36" spans="1:33" s="2" customFormat="1" ht="12.75" customHeight="1">
      <c r="A36" s="80">
        <v>11513.19</v>
      </c>
      <c r="B36" s="76">
        <v>11639.4</v>
      </c>
      <c r="C36" s="77">
        <f>B36-A36</f>
        <v>126.20999999999913</v>
      </c>
      <c r="D36" s="77"/>
      <c r="E36" s="77"/>
      <c r="F36" s="77">
        <v>58.57</v>
      </c>
      <c r="G36" s="77"/>
      <c r="H36" s="77">
        <f>(F36+G36)/2</f>
        <v>29.285</v>
      </c>
      <c r="I36" s="77"/>
      <c r="J36" s="77"/>
      <c r="K36" s="77"/>
      <c r="L36" s="77">
        <v>5015.55</v>
      </c>
      <c r="M36" s="77">
        <f>L36/9</f>
        <v>557.2833333333333</v>
      </c>
      <c r="N36" s="79"/>
      <c r="O36" s="79"/>
      <c r="P36" s="79"/>
      <c r="Q36" s="79">
        <f>0.075*(L36/9)</f>
        <v>41.79624999999999</v>
      </c>
      <c r="R36" s="79">
        <f>0.04*(L36/9)</f>
        <v>22.291333333333334</v>
      </c>
      <c r="S36" s="79">
        <f>(L36*(1.25/12))/27</f>
        <v>19.35011574074074</v>
      </c>
      <c r="T36" s="79">
        <f>(L36*(1.75/12))/27</f>
        <v>27.09016203703704</v>
      </c>
      <c r="U36" s="79"/>
      <c r="V36" s="79"/>
      <c r="X36" s="3"/>
      <c r="Y36" s="4"/>
      <c r="Z36" s="4"/>
      <c r="AA36" s="4"/>
      <c r="AB36" s="4"/>
      <c r="AC36" s="4"/>
      <c r="AD36" s="4"/>
      <c r="AE36" s="4"/>
      <c r="AF36" s="4"/>
      <c r="AG36" s="4"/>
    </row>
    <row r="37" spans="1:33" s="2" customFormat="1" ht="12.75" customHeight="1">
      <c r="A37" s="80">
        <v>11513.19</v>
      </c>
      <c r="B37" s="76">
        <v>11710.48</v>
      </c>
      <c r="C37" s="77">
        <f>B37-A37</f>
        <v>197.28999999999905</v>
      </c>
      <c r="D37" s="77"/>
      <c r="E37" s="77"/>
      <c r="F37" s="77">
        <v>58.57</v>
      </c>
      <c r="G37" s="77"/>
      <c r="H37" s="77">
        <f>(F37+G37)/2</f>
        <v>29.285</v>
      </c>
      <c r="I37" s="77"/>
      <c r="J37" s="77"/>
      <c r="K37" s="77"/>
      <c r="L37" s="77">
        <v>7583.72</v>
      </c>
      <c r="M37" s="77">
        <f>L37/9</f>
        <v>842.6355555555556</v>
      </c>
      <c r="N37" s="79"/>
      <c r="O37" s="79"/>
      <c r="P37" s="79"/>
      <c r="Q37" s="79">
        <f>0.075*(L37/9)</f>
        <v>63.19766666666666</v>
      </c>
      <c r="R37" s="79">
        <f>0.04*(L37/9)</f>
        <v>33.705422222222225</v>
      </c>
      <c r="S37" s="79">
        <f>(L37*(1.25/12))/27</f>
        <v>29.258179012345682</v>
      </c>
      <c r="T37" s="79">
        <f>(L37*(1.75/12))/27</f>
        <v>40.96145061728395</v>
      </c>
      <c r="U37" s="79"/>
      <c r="V37" s="79"/>
      <c r="X37" s="3"/>
      <c r="Y37" s="4"/>
      <c r="Z37" s="4"/>
      <c r="AA37" s="4"/>
      <c r="AB37" s="4"/>
      <c r="AC37" s="4"/>
      <c r="AD37" s="4"/>
      <c r="AE37" s="4"/>
      <c r="AF37" s="4"/>
      <c r="AG37" s="4"/>
    </row>
    <row r="38" spans="1:33" s="2" customFormat="1" ht="12.75" customHeight="1">
      <c r="A38" s="80">
        <v>11639.4</v>
      </c>
      <c r="B38" s="76">
        <v>12275</v>
      </c>
      <c r="C38" s="77">
        <f>B38-A38</f>
        <v>635.6000000000004</v>
      </c>
      <c r="D38" s="77"/>
      <c r="E38" s="77">
        <v>25</v>
      </c>
      <c r="F38" s="77">
        <v>58.57</v>
      </c>
      <c r="G38" s="77"/>
      <c r="H38" s="77">
        <f>(F38+G38)/2</f>
        <v>29.285</v>
      </c>
      <c r="I38" s="77"/>
      <c r="J38" s="77"/>
      <c r="K38" s="77">
        <f>C38*E38</f>
        <v>15890.00000000001</v>
      </c>
      <c r="L38" s="77"/>
      <c r="M38" s="77">
        <f>K38/9</f>
        <v>1765.5555555555566</v>
      </c>
      <c r="N38" s="79"/>
      <c r="O38" s="79"/>
      <c r="P38" s="79"/>
      <c r="Q38" s="79">
        <f>0.075*(K38/9)</f>
        <v>132.41666666666674</v>
      </c>
      <c r="R38" s="79">
        <f>0.04*(K38/9)</f>
        <v>70.62222222222226</v>
      </c>
      <c r="S38" s="79">
        <f>(K38*(1.25/12))/27</f>
        <v>61.30401234567905</v>
      </c>
      <c r="T38" s="79">
        <f>(K38*(1.75/12))/27</f>
        <v>85.82561728395068</v>
      </c>
      <c r="U38" s="79"/>
      <c r="V38" s="79"/>
      <c r="X38" s="3"/>
      <c r="Y38" s="4"/>
      <c r="Z38" s="4"/>
      <c r="AA38" s="4"/>
      <c r="AB38" s="4"/>
      <c r="AC38" s="4"/>
      <c r="AD38" s="4"/>
      <c r="AE38" s="4"/>
      <c r="AF38" s="4"/>
      <c r="AG38" s="4"/>
    </row>
    <row r="39" spans="1:33" s="2" customFormat="1" ht="12.75" customHeight="1">
      <c r="A39" s="80">
        <v>11710.48</v>
      </c>
      <c r="B39" s="76">
        <v>12275</v>
      </c>
      <c r="C39" s="77">
        <f>B39-A39</f>
        <v>564.5200000000004</v>
      </c>
      <c r="D39" s="77"/>
      <c r="E39" s="77">
        <v>35.5</v>
      </c>
      <c r="F39" s="77">
        <v>58.57</v>
      </c>
      <c r="G39" s="77"/>
      <c r="H39" s="77">
        <f>(F39+G39)/2</f>
        <v>29.285</v>
      </c>
      <c r="I39" s="77"/>
      <c r="J39" s="77"/>
      <c r="K39" s="77">
        <f>C39*E39</f>
        <v>20040.460000000014</v>
      </c>
      <c r="L39" s="77"/>
      <c r="M39" s="77">
        <f>K39/9</f>
        <v>2226.7177777777792</v>
      </c>
      <c r="N39" s="79"/>
      <c r="O39" s="79"/>
      <c r="P39" s="79"/>
      <c r="Q39" s="79">
        <f>0.075*(K39/9)</f>
        <v>167.00383333333343</v>
      </c>
      <c r="R39" s="79">
        <f>0.04*(K39/9)</f>
        <v>89.06871111111117</v>
      </c>
      <c r="S39" s="79">
        <f>(K39*(1.25/12))/27</f>
        <v>77.3165895061729</v>
      </c>
      <c r="T39" s="79">
        <f>(K39*(1.75/12))/27</f>
        <v>108.24322530864207</v>
      </c>
      <c r="U39" s="79"/>
      <c r="V39" s="79"/>
      <c r="X39" s="3"/>
      <c r="Y39" s="4"/>
      <c r="Z39" s="4"/>
      <c r="AA39" s="4"/>
      <c r="AB39" s="4"/>
      <c r="AC39" s="4"/>
      <c r="AD39" s="4"/>
      <c r="AE39" s="4"/>
      <c r="AF39" s="4"/>
      <c r="AG39" s="4"/>
    </row>
    <row r="40" spans="1:33" s="2" customFormat="1" ht="15" customHeight="1">
      <c r="A40" s="132" t="s">
        <v>39</v>
      </c>
      <c r="B40" s="132"/>
      <c r="C40" s="88"/>
      <c r="D40" s="88"/>
      <c r="E40" s="88"/>
      <c r="F40" s="78"/>
      <c r="G40" s="78"/>
      <c r="H40" s="78"/>
      <c r="I40" s="88"/>
      <c r="J40" s="88"/>
      <c r="K40" s="88"/>
      <c r="L40" s="87"/>
      <c r="M40" s="87">
        <f>SUM(M36:M39)</f>
        <v>5392.192222222225</v>
      </c>
      <c r="N40" s="87">
        <f aca="true" t="shared" si="3" ref="N40:V40">SUM(N36:N39)</f>
        <v>0</v>
      </c>
      <c r="O40" s="87">
        <f t="shared" si="3"/>
        <v>0</v>
      </c>
      <c r="P40" s="87">
        <f t="shared" si="3"/>
        <v>0</v>
      </c>
      <c r="Q40" s="87">
        <f t="shared" si="3"/>
        <v>404.41441666666685</v>
      </c>
      <c r="R40" s="87">
        <f t="shared" si="3"/>
        <v>215.687688888889</v>
      </c>
      <c r="S40" s="87">
        <f t="shared" si="3"/>
        <v>187.22889660493837</v>
      </c>
      <c r="T40" s="87">
        <f t="shared" si="3"/>
        <v>262.12045524691376</v>
      </c>
      <c r="U40" s="87">
        <f t="shared" si="3"/>
        <v>0</v>
      </c>
      <c r="V40" s="87">
        <f t="shared" si="3"/>
        <v>0</v>
      </c>
      <c r="X40" s="3"/>
      <c r="Y40" s="4"/>
      <c r="Z40" s="4"/>
      <c r="AA40" s="4"/>
      <c r="AB40" s="4"/>
      <c r="AC40" s="4"/>
      <c r="AD40" s="4"/>
      <c r="AE40" s="4"/>
      <c r="AF40" s="4"/>
      <c r="AG40" s="4"/>
    </row>
    <row r="41" spans="1:33" s="2" customFormat="1" ht="12.75" customHeight="1">
      <c r="A41" s="75"/>
      <c r="B41" s="76"/>
      <c r="C41" s="77"/>
      <c r="D41" s="77"/>
      <c r="E41" s="77"/>
      <c r="F41" s="78"/>
      <c r="G41" s="78"/>
      <c r="H41" s="78"/>
      <c r="I41" s="77"/>
      <c r="J41" s="77"/>
      <c r="K41" s="77"/>
      <c r="L41" s="77"/>
      <c r="M41" s="77"/>
      <c r="N41" s="79"/>
      <c r="O41" s="79"/>
      <c r="P41" s="79"/>
      <c r="Q41" s="79"/>
      <c r="R41" s="79"/>
      <c r="S41" s="79"/>
      <c r="T41" s="79"/>
      <c r="U41" s="79"/>
      <c r="V41" s="79"/>
      <c r="X41" s="3"/>
      <c r="Y41" s="4"/>
      <c r="Z41" s="4"/>
      <c r="AA41" s="4"/>
      <c r="AB41" s="4"/>
      <c r="AC41" s="4"/>
      <c r="AD41" s="4"/>
      <c r="AE41" s="4"/>
      <c r="AF41" s="4"/>
      <c r="AG41" s="4"/>
    </row>
    <row r="42" spans="1:33" s="2" customFormat="1" ht="12.75" customHeight="1">
      <c r="A42" s="89" t="s">
        <v>37</v>
      </c>
      <c r="B42" s="82"/>
      <c r="C42" s="82"/>
      <c r="D42" s="82"/>
      <c r="E42" s="82"/>
      <c r="F42" s="90"/>
      <c r="G42" s="90"/>
      <c r="H42" s="90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X42" s="3"/>
      <c r="Y42" s="4"/>
      <c r="Z42" s="4"/>
      <c r="AA42" s="4"/>
      <c r="AB42" s="4"/>
      <c r="AC42" s="4"/>
      <c r="AD42" s="4"/>
      <c r="AE42" s="4"/>
      <c r="AF42" s="4"/>
      <c r="AG42" s="4"/>
    </row>
    <row r="43" spans="1:33" s="2" customFormat="1" ht="12.75" customHeight="1">
      <c r="A43" s="80">
        <v>925</v>
      </c>
      <c r="B43" s="80">
        <v>1000</v>
      </c>
      <c r="C43" s="77">
        <f aca="true" t="shared" si="4" ref="C43:C54">B43-A43</f>
        <v>75</v>
      </c>
      <c r="D43" s="77"/>
      <c r="E43" s="77">
        <v>48.5</v>
      </c>
      <c r="F43" s="77">
        <v>58.57</v>
      </c>
      <c r="G43" s="77"/>
      <c r="H43" s="77">
        <f aca="true" t="shared" si="5" ref="H43:H53">(F43+G43)/2</f>
        <v>29.285</v>
      </c>
      <c r="I43" s="77"/>
      <c r="J43" s="77"/>
      <c r="K43" s="77">
        <f aca="true" t="shared" si="6" ref="K43:K53">C43*E43</f>
        <v>3637.5</v>
      </c>
      <c r="L43" s="77"/>
      <c r="M43" s="77">
        <f>K43/9</f>
        <v>404.1666666666667</v>
      </c>
      <c r="N43" s="79"/>
      <c r="O43" s="79"/>
      <c r="P43" s="79"/>
      <c r="Q43" s="79">
        <f>0.075*(K43/9)</f>
        <v>30.3125</v>
      </c>
      <c r="R43" s="79">
        <f>0.04*(K43/9)</f>
        <v>16.166666666666668</v>
      </c>
      <c r="S43" s="79">
        <f>(K43*(1.25/12))/27</f>
        <v>14.033564814814815</v>
      </c>
      <c r="T43" s="79">
        <f>(K43*(1.75/12))/27</f>
        <v>19.64699074074074</v>
      </c>
      <c r="U43" s="79"/>
      <c r="V43" s="79"/>
      <c r="X43" s="3"/>
      <c r="Y43" s="4"/>
      <c r="Z43" s="4"/>
      <c r="AA43" s="4"/>
      <c r="AB43" s="4"/>
      <c r="AC43" s="4"/>
      <c r="AD43" s="4"/>
      <c r="AE43" s="4"/>
      <c r="AF43" s="4"/>
      <c r="AG43" s="4"/>
    </row>
    <row r="44" spans="1:33" s="2" customFormat="1" ht="12.75" customHeight="1">
      <c r="A44" s="76">
        <v>981.78</v>
      </c>
      <c r="B44" s="76">
        <v>1000</v>
      </c>
      <c r="C44" s="77">
        <f>B44-A44</f>
        <v>18.220000000000027</v>
      </c>
      <c r="D44" s="77">
        <f>E44+1</f>
        <v>3</v>
      </c>
      <c r="E44" s="77">
        <v>2</v>
      </c>
      <c r="F44" s="77">
        <v>58.57</v>
      </c>
      <c r="G44" s="77">
        <v>58.57</v>
      </c>
      <c r="H44" s="77">
        <f>(F44+G44)/2</f>
        <v>58.57</v>
      </c>
      <c r="I44" s="77"/>
      <c r="J44" s="77">
        <f>C44*D44</f>
        <v>54.66000000000008</v>
      </c>
      <c r="K44" s="77">
        <f>C44*E44</f>
        <v>36.440000000000055</v>
      </c>
      <c r="L44" s="77"/>
      <c r="M44" s="77"/>
      <c r="N44" s="79"/>
      <c r="O44" s="79">
        <f>(J44*(6/12))/27</f>
        <v>1.0122222222222237</v>
      </c>
      <c r="P44" s="79"/>
      <c r="Q44" s="79"/>
      <c r="R44" s="79"/>
      <c r="S44" s="79"/>
      <c r="T44" s="79"/>
      <c r="U44" s="79"/>
      <c r="V44" s="79">
        <f>K44/9</f>
        <v>4.048888888888895</v>
      </c>
      <c r="X44" s="3"/>
      <c r="Y44" s="4"/>
      <c r="Z44" s="4"/>
      <c r="AA44" s="4"/>
      <c r="AB44" s="4"/>
      <c r="AC44" s="4"/>
      <c r="AD44" s="4"/>
      <c r="AE44" s="4"/>
      <c r="AF44" s="4"/>
      <c r="AG44" s="4"/>
    </row>
    <row r="45" spans="1:33" s="2" customFormat="1" ht="12.75" customHeight="1">
      <c r="A45" s="76">
        <v>1000</v>
      </c>
      <c r="B45" s="76">
        <v>1050</v>
      </c>
      <c r="C45" s="77">
        <f>B45-A45</f>
        <v>50</v>
      </c>
      <c r="D45" s="77">
        <f>E45+2</f>
        <v>54.9</v>
      </c>
      <c r="E45" s="77">
        <v>52.9</v>
      </c>
      <c r="F45" s="77">
        <v>58.57</v>
      </c>
      <c r="G45" s="77">
        <v>58.57</v>
      </c>
      <c r="H45" s="77">
        <f>(F45+G45)/2</f>
        <v>58.57</v>
      </c>
      <c r="I45" s="77"/>
      <c r="J45" s="77">
        <f>C45*D45</f>
        <v>2745</v>
      </c>
      <c r="K45" s="77">
        <f>C45*E45</f>
        <v>2645</v>
      </c>
      <c r="L45" s="77"/>
      <c r="M45" s="77"/>
      <c r="N45" s="79"/>
      <c r="O45" s="79">
        <f>(J45*(6/12))/27</f>
        <v>50.833333333333336</v>
      </c>
      <c r="P45" s="79"/>
      <c r="Q45" s="79"/>
      <c r="R45" s="79"/>
      <c r="S45" s="79"/>
      <c r="T45" s="79"/>
      <c r="U45" s="79"/>
      <c r="V45" s="79">
        <f>K45/9</f>
        <v>293.8888888888889</v>
      </c>
      <c r="X45" s="3"/>
      <c r="Y45" s="4"/>
      <c r="Z45" s="4"/>
      <c r="AA45" s="4"/>
      <c r="AB45" s="4"/>
      <c r="AC45" s="4"/>
      <c r="AD45" s="4"/>
      <c r="AE45" s="4"/>
      <c r="AF45" s="4"/>
      <c r="AG45" s="4"/>
    </row>
    <row r="46" spans="1:33" s="2" customFormat="1" ht="12.75" customHeight="1">
      <c r="A46" s="76">
        <v>1050</v>
      </c>
      <c r="B46" s="76">
        <v>1330</v>
      </c>
      <c r="C46" s="77">
        <f>B46-A46</f>
        <v>280</v>
      </c>
      <c r="D46" s="77">
        <f>E46+2</f>
        <v>56.5</v>
      </c>
      <c r="E46" s="77">
        <v>54.5</v>
      </c>
      <c r="F46" s="77">
        <v>58.57</v>
      </c>
      <c r="G46" s="77">
        <v>58.57</v>
      </c>
      <c r="H46" s="77">
        <f>(F46+G46)/2</f>
        <v>58.57</v>
      </c>
      <c r="I46" s="77"/>
      <c r="J46" s="77">
        <f>C46*D46</f>
        <v>15820</v>
      </c>
      <c r="K46" s="77">
        <f>C46*E46</f>
        <v>15260</v>
      </c>
      <c r="L46" s="77"/>
      <c r="M46" s="77"/>
      <c r="N46" s="79"/>
      <c r="O46" s="79">
        <f>(J46*(6/12))/27</f>
        <v>292.962962962963</v>
      </c>
      <c r="P46" s="79"/>
      <c r="Q46" s="79"/>
      <c r="R46" s="79"/>
      <c r="S46" s="79"/>
      <c r="T46" s="79"/>
      <c r="U46" s="79"/>
      <c r="V46" s="79">
        <f>K46/9</f>
        <v>1695.5555555555557</v>
      </c>
      <c r="X46" s="3"/>
      <c r="Y46" s="4"/>
      <c r="Z46" s="4"/>
      <c r="AA46" s="4"/>
      <c r="AB46" s="4"/>
      <c r="AC46" s="4"/>
      <c r="AD46" s="4"/>
      <c r="AE46" s="4"/>
      <c r="AF46" s="4"/>
      <c r="AG46" s="4"/>
    </row>
    <row r="47" spans="1:33" s="2" customFormat="1" ht="12.75" customHeight="1">
      <c r="A47" s="81" t="s">
        <v>51</v>
      </c>
      <c r="B47" s="76"/>
      <c r="C47" s="77">
        <v>13.5</v>
      </c>
      <c r="D47" s="82"/>
      <c r="E47" s="82"/>
      <c r="F47" s="82"/>
      <c r="G47" s="82"/>
      <c r="H47" s="77"/>
      <c r="I47" s="82"/>
      <c r="J47" s="82"/>
      <c r="K47" s="77"/>
      <c r="L47" s="83">
        <v>611.93</v>
      </c>
      <c r="M47" s="77"/>
      <c r="N47" s="79">
        <f>(L47*(6/12))/27</f>
        <v>11.332037037037036</v>
      </c>
      <c r="O47" s="79"/>
      <c r="P47" s="82"/>
      <c r="Q47" s="79"/>
      <c r="R47" s="79"/>
      <c r="S47" s="79"/>
      <c r="T47" s="79"/>
      <c r="U47" s="79">
        <f>L47/9</f>
        <v>67.99222222222221</v>
      </c>
      <c r="V47" s="82"/>
      <c r="X47" s="3"/>
      <c r="Y47" s="4"/>
      <c r="Z47" s="4"/>
      <c r="AA47" s="4"/>
      <c r="AB47" s="4"/>
      <c r="AC47" s="4"/>
      <c r="AD47" s="4"/>
      <c r="AE47" s="4"/>
      <c r="AF47" s="4"/>
      <c r="AG47" s="4"/>
    </row>
    <row r="48" spans="1:33" s="2" customFormat="1" ht="12.75" customHeight="1">
      <c r="A48" s="76">
        <v>1330</v>
      </c>
      <c r="B48" s="76">
        <v>1397.5</v>
      </c>
      <c r="C48" s="77">
        <f t="shared" si="4"/>
        <v>67.5</v>
      </c>
      <c r="D48" s="77">
        <f aca="true" t="shared" si="7" ref="D48:D53">E48+2</f>
        <v>54.25</v>
      </c>
      <c r="E48" s="77">
        <v>52.25</v>
      </c>
      <c r="F48" s="77">
        <v>58.57</v>
      </c>
      <c r="G48" s="77">
        <v>58.57</v>
      </c>
      <c r="H48" s="77">
        <f t="shared" si="5"/>
        <v>58.57</v>
      </c>
      <c r="I48" s="77"/>
      <c r="J48" s="77">
        <f aca="true" t="shared" si="8" ref="J48:J53">C48*D48</f>
        <v>3661.875</v>
      </c>
      <c r="K48" s="77">
        <f t="shared" si="6"/>
        <v>3526.875</v>
      </c>
      <c r="L48" s="77"/>
      <c r="M48" s="77"/>
      <c r="N48" s="79"/>
      <c r="O48" s="79">
        <f aca="true" t="shared" si="9" ref="O48:O53">(J48*(6/12))/27</f>
        <v>67.8125</v>
      </c>
      <c r="P48" s="79"/>
      <c r="Q48" s="79"/>
      <c r="R48" s="79"/>
      <c r="S48" s="79"/>
      <c r="T48" s="79"/>
      <c r="U48" s="79"/>
      <c r="V48" s="79">
        <f aca="true" t="shared" si="10" ref="V48:V53">K48/9</f>
        <v>391.875</v>
      </c>
      <c r="X48" s="3"/>
      <c r="Y48" s="4"/>
      <c r="Z48" s="4"/>
      <c r="AA48" s="4"/>
      <c r="AB48" s="4"/>
      <c r="AC48" s="4"/>
      <c r="AD48" s="4"/>
      <c r="AE48" s="4"/>
      <c r="AF48" s="4"/>
      <c r="AG48" s="4"/>
    </row>
    <row r="49" spans="1:33" s="2" customFormat="1" ht="12.75" customHeight="1">
      <c r="A49" s="76">
        <v>1397.5</v>
      </c>
      <c r="B49" s="76">
        <v>1479.96</v>
      </c>
      <c r="C49" s="77">
        <f t="shared" si="4"/>
        <v>82.46000000000004</v>
      </c>
      <c r="D49" s="77">
        <f t="shared" si="7"/>
        <v>52</v>
      </c>
      <c r="E49" s="77">
        <v>50</v>
      </c>
      <c r="F49" s="77">
        <v>58.57</v>
      </c>
      <c r="G49" s="77">
        <v>50</v>
      </c>
      <c r="H49" s="77">
        <f t="shared" si="5"/>
        <v>54.285</v>
      </c>
      <c r="I49" s="77"/>
      <c r="J49" s="77">
        <f t="shared" si="8"/>
        <v>4287.920000000002</v>
      </c>
      <c r="K49" s="77">
        <f t="shared" si="6"/>
        <v>4123.000000000002</v>
      </c>
      <c r="L49" s="77"/>
      <c r="M49" s="77"/>
      <c r="N49" s="79"/>
      <c r="O49" s="79">
        <f t="shared" si="9"/>
        <v>79.40592592592596</v>
      </c>
      <c r="P49" s="79"/>
      <c r="Q49" s="79"/>
      <c r="R49" s="79"/>
      <c r="S49" s="79"/>
      <c r="T49" s="79"/>
      <c r="U49" s="79"/>
      <c r="V49" s="79">
        <f t="shared" si="10"/>
        <v>458.1111111111113</v>
      </c>
      <c r="X49" s="3"/>
      <c r="Y49" s="4"/>
      <c r="Z49" s="4"/>
      <c r="AA49" s="4"/>
      <c r="AB49" s="4"/>
      <c r="AC49" s="4"/>
      <c r="AD49" s="4"/>
      <c r="AE49" s="4"/>
      <c r="AF49" s="4"/>
      <c r="AG49" s="4"/>
    </row>
    <row r="50" spans="1:33" s="2" customFormat="1" ht="12.75" customHeight="1">
      <c r="A50" s="76">
        <v>1479.96</v>
      </c>
      <c r="B50" s="76">
        <v>1539.96</v>
      </c>
      <c r="C50" s="77">
        <f t="shared" si="4"/>
        <v>60</v>
      </c>
      <c r="D50" s="77">
        <f t="shared" si="7"/>
        <v>54</v>
      </c>
      <c r="E50" s="77">
        <v>52</v>
      </c>
      <c r="F50" s="77">
        <v>50</v>
      </c>
      <c r="G50" s="77">
        <v>50</v>
      </c>
      <c r="H50" s="77">
        <f t="shared" si="5"/>
        <v>50</v>
      </c>
      <c r="I50" s="77"/>
      <c r="J50" s="77">
        <f t="shared" si="8"/>
        <v>3240</v>
      </c>
      <c r="K50" s="77">
        <f t="shared" si="6"/>
        <v>3120</v>
      </c>
      <c r="L50" s="77"/>
      <c r="M50" s="77"/>
      <c r="N50" s="79"/>
      <c r="O50" s="79">
        <f t="shared" si="9"/>
        <v>60</v>
      </c>
      <c r="P50" s="79"/>
      <c r="Q50" s="79"/>
      <c r="R50" s="79"/>
      <c r="S50" s="79"/>
      <c r="T50" s="79"/>
      <c r="U50" s="79"/>
      <c r="V50" s="79">
        <f t="shared" si="10"/>
        <v>346.6666666666667</v>
      </c>
      <c r="X50" s="3"/>
      <c r="Y50" s="4"/>
      <c r="Z50" s="4"/>
      <c r="AA50" s="4"/>
      <c r="AB50" s="4"/>
      <c r="AC50" s="4"/>
      <c r="AD50" s="4"/>
      <c r="AE50" s="4"/>
      <c r="AF50" s="4"/>
      <c r="AG50" s="4"/>
    </row>
    <row r="51" spans="1:33" s="2" customFormat="1" ht="12.75" customHeight="1">
      <c r="A51" s="76">
        <v>1539.96</v>
      </c>
      <c r="B51" s="76">
        <v>1903.2</v>
      </c>
      <c r="C51" s="77">
        <f t="shared" si="4"/>
        <v>363.24</v>
      </c>
      <c r="D51" s="77">
        <f t="shared" si="7"/>
        <v>56</v>
      </c>
      <c r="E51" s="77">
        <v>54</v>
      </c>
      <c r="F51" s="77">
        <v>58.57</v>
      </c>
      <c r="G51" s="77">
        <v>58.57</v>
      </c>
      <c r="H51" s="77">
        <f t="shared" si="5"/>
        <v>58.57</v>
      </c>
      <c r="I51" s="77"/>
      <c r="J51" s="77">
        <f t="shared" si="8"/>
        <v>20341.440000000002</v>
      </c>
      <c r="K51" s="77">
        <f t="shared" si="6"/>
        <v>19614.96</v>
      </c>
      <c r="L51" s="77"/>
      <c r="M51" s="77"/>
      <c r="N51" s="79"/>
      <c r="O51" s="79">
        <f t="shared" si="9"/>
        <v>376.6933333333334</v>
      </c>
      <c r="P51" s="79"/>
      <c r="Q51" s="79"/>
      <c r="R51" s="79"/>
      <c r="S51" s="79"/>
      <c r="T51" s="79"/>
      <c r="U51" s="79"/>
      <c r="V51" s="79">
        <f t="shared" si="10"/>
        <v>2179.44</v>
      </c>
      <c r="X51" s="3"/>
      <c r="Y51" s="4"/>
      <c r="Z51" s="4"/>
      <c r="AA51" s="4"/>
      <c r="AB51" s="4"/>
      <c r="AC51" s="4"/>
      <c r="AD51" s="4"/>
      <c r="AE51" s="4"/>
      <c r="AF51" s="4"/>
      <c r="AG51" s="4"/>
    </row>
    <row r="52" spans="1:33" s="2" customFormat="1" ht="12.75" customHeight="1">
      <c r="A52" s="76">
        <v>1903.2</v>
      </c>
      <c r="B52" s="76">
        <v>1963.21</v>
      </c>
      <c r="C52" s="77">
        <f t="shared" si="4"/>
        <v>60.00999999999999</v>
      </c>
      <c r="D52" s="77">
        <f t="shared" si="7"/>
        <v>54</v>
      </c>
      <c r="E52" s="77">
        <v>52</v>
      </c>
      <c r="F52" s="77">
        <v>58.57</v>
      </c>
      <c r="G52" s="77">
        <v>50</v>
      </c>
      <c r="H52" s="77">
        <f t="shared" si="5"/>
        <v>54.285</v>
      </c>
      <c r="I52" s="77"/>
      <c r="J52" s="77">
        <f t="shared" si="8"/>
        <v>3240.5399999999995</v>
      </c>
      <c r="K52" s="77">
        <f t="shared" si="6"/>
        <v>3120.5199999999995</v>
      </c>
      <c r="L52" s="77"/>
      <c r="M52" s="77"/>
      <c r="N52" s="79"/>
      <c r="O52" s="79">
        <f t="shared" si="9"/>
        <v>60.00999999999999</v>
      </c>
      <c r="P52" s="79"/>
      <c r="Q52" s="79"/>
      <c r="R52" s="79"/>
      <c r="S52" s="79"/>
      <c r="T52" s="79"/>
      <c r="U52" s="79"/>
      <c r="V52" s="79">
        <f t="shared" si="10"/>
        <v>346.7244444444444</v>
      </c>
      <c r="X52" s="3"/>
      <c r="Y52" s="4"/>
      <c r="Z52" s="4"/>
      <c r="AA52" s="4"/>
      <c r="AB52" s="4"/>
      <c r="AC52" s="4"/>
      <c r="AD52" s="4"/>
      <c r="AE52" s="4"/>
      <c r="AF52" s="4"/>
      <c r="AG52" s="4"/>
    </row>
    <row r="53" spans="1:33" s="2" customFormat="1" ht="12.75" customHeight="1">
      <c r="A53" s="76">
        <v>1963.21</v>
      </c>
      <c r="B53" s="76">
        <v>2433.01</v>
      </c>
      <c r="C53" s="77">
        <f t="shared" si="4"/>
        <v>469.8000000000002</v>
      </c>
      <c r="D53" s="77">
        <f t="shared" si="7"/>
        <v>52</v>
      </c>
      <c r="E53" s="77">
        <v>50</v>
      </c>
      <c r="F53" s="77">
        <v>50</v>
      </c>
      <c r="G53" s="77">
        <v>50</v>
      </c>
      <c r="H53" s="77">
        <f t="shared" si="5"/>
        <v>50</v>
      </c>
      <c r="I53" s="77"/>
      <c r="J53" s="77">
        <f t="shared" si="8"/>
        <v>24429.60000000001</v>
      </c>
      <c r="K53" s="77">
        <f t="shared" si="6"/>
        <v>23490.000000000007</v>
      </c>
      <c r="L53" s="77"/>
      <c r="M53" s="77"/>
      <c r="N53" s="79"/>
      <c r="O53" s="79">
        <f t="shared" si="9"/>
        <v>452.40000000000015</v>
      </c>
      <c r="P53" s="79"/>
      <c r="Q53" s="79"/>
      <c r="R53" s="79"/>
      <c r="S53" s="79"/>
      <c r="T53" s="79"/>
      <c r="U53" s="79"/>
      <c r="V53" s="79">
        <f t="shared" si="10"/>
        <v>2610.000000000001</v>
      </c>
      <c r="X53" s="3"/>
      <c r="Y53" s="4"/>
      <c r="Z53" s="4"/>
      <c r="AA53" s="4"/>
      <c r="AB53" s="4"/>
      <c r="AC53" s="4"/>
      <c r="AD53" s="4"/>
      <c r="AE53" s="4"/>
      <c r="AF53" s="4"/>
      <c r="AG53" s="4"/>
    </row>
    <row r="54" spans="1:33" s="2" customFormat="1" ht="12.75" customHeight="1">
      <c r="A54" s="76">
        <v>2433.01</v>
      </c>
      <c r="B54" s="76">
        <v>2469.5</v>
      </c>
      <c r="C54" s="77">
        <f t="shared" si="4"/>
        <v>36.48999999999978</v>
      </c>
      <c r="D54" s="77"/>
      <c r="E54" s="77"/>
      <c r="F54" s="77"/>
      <c r="G54" s="77"/>
      <c r="H54" s="77"/>
      <c r="I54" s="77"/>
      <c r="J54" s="77"/>
      <c r="K54" s="77"/>
      <c r="L54" s="77">
        <v>2074.27</v>
      </c>
      <c r="M54" s="77"/>
      <c r="N54" s="79"/>
      <c r="O54" s="79">
        <f>(L54*(6/12))/27</f>
        <v>38.41240740740741</v>
      </c>
      <c r="P54" s="79"/>
      <c r="Q54" s="79"/>
      <c r="R54" s="79"/>
      <c r="S54" s="79"/>
      <c r="T54" s="79"/>
      <c r="U54" s="79"/>
      <c r="V54" s="79">
        <f>L54/9</f>
        <v>230.47444444444443</v>
      </c>
      <c r="X54" s="3"/>
      <c r="Y54" s="4"/>
      <c r="Z54" s="4"/>
      <c r="AA54" s="4"/>
      <c r="AB54" s="4"/>
      <c r="AC54" s="4"/>
      <c r="AD54" s="4"/>
      <c r="AE54" s="4"/>
      <c r="AF54" s="4"/>
      <c r="AG54" s="4"/>
    </row>
    <row r="55" spans="1:33" s="2" customFormat="1" ht="12.75" customHeight="1">
      <c r="A55" s="132" t="s">
        <v>39</v>
      </c>
      <c r="B55" s="132"/>
      <c r="C55" s="84"/>
      <c r="D55" s="84"/>
      <c r="E55" s="84"/>
      <c r="F55" s="91"/>
      <c r="G55" s="91"/>
      <c r="H55" s="91"/>
      <c r="I55" s="84"/>
      <c r="J55" s="84"/>
      <c r="K55" s="84"/>
      <c r="L55" s="84"/>
      <c r="M55" s="87">
        <f aca="true" t="shared" si="11" ref="M55:V55">SUM(M43:M54)</f>
        <v>404.1666666666667</v>
      </c>
      <c r="N55" s="87">
        <f t="shared" si="11"/>
        <v>11.332037037037036</v>
      </c>
      <c r="O55" s="87">
        <f t="shared" si="11"/>
        <v>1479.5426851851855</v>
      </c>
      <c r="P55" s="87">
        <f t="shared" si="11"/>
        <v>0</v>
      </c>
      <c r="Q55" s="87">
        <f t="shared" si="11"/>
        <v>30.3125</v>
      </c>
      <c r="R55" s="87">
        <f t="shared" si="11"/>
        <v>16.166666666666668</v>
      </c>
      <c r="S55" s="87">
        <f t="shared" si="11"/>
        <v>14.033564814814815</v>
      </c>
      <c r="T55" s="87">
        <f t="shared" si="11"/>
        <v>19.64699074074074</v>
      </c>
      <c r="U55" s="87">
        <f t="shared" si="11"/>
        <v>67.99222222222221</v>
      </c>
      <c r="V55" s="87">
        <f t="shared" si="11"/>
        <v>8556.785</v>
      </c>
      <c r="X55" s="3"/>
      <c r="Y55" s="4"/>
      <c r="Z55" s="4"/>
      <c r="AA55" s="4"/>
      <c r="AB55" s="4"/>
      <c r="AC55" s="4"/>
      <c r="AD55" s="4"/>
      <c r="AE55" s="4"/>
      <c r="AF55" s="4"/>
      <c r="AG55" s="4"/>
    </row>
    <row r="56" spans="1:33" s="2" customFormat="1" ht="12.75" customHeight="1">
      <c r="A56" s="76"/>
      <c r="B56" s="76"/>
      <c r="C56" s="77"/>
      <c r="D56" s="77"/>
      <c r="E56" s="77"/>
      <c r="F56" s="78"/>
      <c r="G56" s="78"/>
      <c r="H56" s="78"/>
      <c r="I56" s="77"/>
      <c r="J56" s="77"/>
      <c r="K56" s="77"/>
      <c r="L56" s="77"/>
      <c r="M56" s="77"/>
      <c r="N56" s="79"/>
      <c r="O56" s="79"/>
      <c r="P56" s="79"/>
      <c r="Q56" s="79"/>
      <c r="R56" s="79"/>
      <c r="S56" s="79"/>
      <c r="T56" s="79"/>
      <c r="U56" s="79"/>
      <c r="V56" s="79"/>
      <c r="X56" s="3"/>
      <c r="Y56" s="4"/>
      <c r="Z56" s="4"/>
      <c r="AA56" s="4"/>
      <c r="AB56" s="4"/>
      <c r="AC56" s="4"/>
      <c r="AD56" s="4"/>
      <c r="AE56" s="4"/>
      <c r="AF56" s="4"/>
      <c r="AG56" s="4"/>
    </row>
    <row r="57" spans="1:33" s="2" customFormat="1" ht="12.75" customHeight="1">
      <c r="A57" s="75" t="s">
        <v>52</v>
      </c>
      <c r="B57" s="76"/>
      <c r="C57" s="77"/>
      <c r="D57" s="77"/>
      <c r="E57" s="77"/>
      <c r="F57" s="78"/>
      <c r="G57" s="78"/>
      <c r="H57" s="78"/>
      <c r="I57" s="77"/>
      <c r="J57" s="77"/>
      <c r="K57" s="77"/>
      <c r="L57" s="77"/>
      <c r="M57" s="77"/>
      <c r="N57" s="79"/>
      <c r="O57" s="79"/>
      <c r="P57" s="79"/>
      <c r="Q57" s="79"/>
      <c r="R57" s="79"/>
      <c r="S57" s="79"/>
      <c r="T57" s="79"/>
      <c r="U57" s="79"/>
      <c r="V57" s="79"/>
      <c r="X57" s="3"/>
      <c r="Y57" s="4"/>
      <c r="Z57" s="4"/>
      <c r="AA57" s="4"/>
      <c r="AB57" s="4"/>
      <c r="AC57" s="4"/>
      <c r="AD57" s="4"/>
      <c r="AE57" s="4"/>
      <c r="AF57" s="4"/>
      <c r="AG57" s="4"/>
    </row>
    <row r="58" spans="1:33" s="2" customFormat="1" ht="12.75" customHeight="1">
      <c r="A58" s="80">
        <v>1013.2</v>
      </c>
      <c r="B58" s="76">
        <v>1084.03</v>
      </c>
      <c r="C58" s="77">
        <f>B58-A58</f>
        <v>70.82999999999993</v>
      </c>
      <c r="D58" s="77"/>
      <c r="E58" s="77"/>
      <c r="F58" s="77"/>
      <c r="G58" s="77"/>
      <c r="H58" s="77"/>
      <c r="I58" s="77"/>
      <c r="J58" s="77"/>
      <c r="K58" s="77"/>
      <c r="L58" s="77">
        <v>4139.95</v>
      </c>
      <c r="M58" s="77"/>
      <c r="N58" s="79"/>
      <c r="O58" s="79">
        <f>(L58*(6/12))/27</f>
        <v>76.66574074074073</v>
      </c>
      <c r="P58" s="79"/>
      <c r="Q58" s="79"/>
      <c r="R58" s="79"/>
      <c r="S58" s="79"/>
      <c r="T58" s="79"/>
      <c r="U58" s="79"/>
      <c r="V58" s="79">
        <f>L58/9</f>
        <v>459.9944444444444</v>
      </c>
      <c r="X58" s="3"/>
      <c r="Y58" s="4"/>
      <c r="Z58" s="4"/>
      <c r="AA58" s="4"/>
      <c r="AB58" s="4"/>
      <c r="AC58" s="4"/>
      <c r="AD58" s="4"/>
      <c r="AE58" s="4"/>
      <c r="AF58" s="4"/>
      <c r="AG58" s="4"/>
    </row>
    <row r="59" spans="1:33" s="2" customFormat="1" ht="12.75" customHeight="1">
      <c r="A59" s="80">
        <v>1084.03</v>
      </c>
      <c r="B59" s="76">
        <v>1386.09</v>
      </c>
      <c r="C59" s="77">
        <f>B59-A59</f>
        <v>302.05999999999995</v>
      </c>
      <c r="D59" s="77">
        <f>E59+2</f>
        <v>34</v>
      </c>
      <c r="E59" s="77">
        <v>32</v>
      </c>
      <c r="F59" s="77">
        <v>32</v>
      </c>
      <c r="G59" s="77">
        <v>32</v>
      </c>
      <c r="H59" s="77">
        <f>(F59+G59)/2</f>
        <v>32</v>
      </c>
      <c r="I59" s="77"/>
      <c r="J59" s="77">
        <f>C59*D59</f>
        <v>10270.039999999997</v>
      </c>
      <c r="K59" s="77">
        <f>C59*E59</f>
        <v>9665.919999999998</v>
      </c>
      <c r="L59" s="77"/>
      <c r="M59" s="77"/>
      <c r="N59" s="79"/>
      <c r="O59" s="79">
        <f>(J59*(6/12))/27</f>
        <v>190.1859259259259</v>
      </c>
      <c r="P59" s="79"/>
      <c r="Q59" s="79"/>
      <c r="R59" s="79"/>
      <c r="S59" s="79"/>
      <c r="T59" s="79"/>
      <c r="U59" s="79"/>
      <c r="V59" s="79">
        <f>K59/9</f>
        <v>1073.991111111111</v>
      </c>
      <c r="X59" s="3"/>
      <c r="Y59" s="4"/>
      <c r="Z59" s="4"/>
      <c r="AA59" s="4"/>
      <c r="AB59" s="4"/>
      <c r="AC59" s="4"/>
      <c r="AD59" s="4"/>
      <c r="AE59" s="4"/>
      <c r="AF59" s="4"/>
      <c r="AG59" s="4"/>
    </row>
    <row r="60" spans="1:33" s="2" customFormat="1" ht="12.75" customHeight="1">
      <c r="A60" s="80">
        <v>1386.09</v>
      </c>
      <c r="B60" s="76">
        <v>1446.89</v>
      </c>
      <c r="C60" s="77">
        <f>B60-A60</f>
        <v>60.80000000000018</v>
      </c>
      <c r="D60" s="77">
        <f>E60+2</f>
        <v>36.4</v>
      </c>
      <c r="E60" s="77">
        <v>34.4</v>
      </c>
      <c r="F60" s="77">
        <v>32</v>
      </c>
      <c r="G60" s="77">
        <v>37.702</v>
      </c>
      <c r="H60" s="77">
        <f>(F60+G60)/2</f>
        <v>34.851</v>
      </c>
      <c r="I60" s="77"/>
      <c r="J60" s="77">
        <f>C60*D60</f>
        <v>2213.1200000000067</v>
      </c>
      <c r="K60" s="77">
        <f>C60*E60</f>
        <v>2091.5200000000063</v>
      </c>
      <c r="L60" s="77"/>
      <c r="M60" s="77"/>
      <c r="N60" s="79"/>
      <c r="O60" s="79">
        <f>(J60*(6/12))/27</f>
        <v>40.98370370370383</v>
      </c>
      <c r="P60" s="79"/>
      <c r="Q60" s="79"/>
      <c r="R60" s="79"/>
      <c r="S60" s="79"/>
      <c r="T60" s="79"/>
      <c r="U60" s="79"/>
      <c r="V60" s="79">
        <f>K60/9</f>
        <v>232.39111111111183</v>
      </c>
      <c r="X60" s="3"/>
      <c r="Y60" s="4"/>
      <c r="Z60" s="4"/>
      <c r="AA60" s="4"/>
      <c r="AB60" s="4"/>
      <c r="AC60" s="4"/>
      <c r="AD60" s="4"/>
      <c r="AE60" s="4"/>
      <c r="AF60" s="4"/>
      <c r="AG60" s="4"/>
    </row>
    <row r="61" spans="1:33" s="2" customFormat="1" ht="12.75" customHeight="1">
      <c r="A61" s="92" t="s">
        <v>51</v>
      </c>
      <c r="B61" s="76"/>
      <c r="C61" s="93">
        <v>97.08</v>
      </c>
      <c r="D61" s="77"/>
      <c r="E61" s="77"/>
      <c r="F61" s="77"/>
      <c r="G61" s="77"/>
      <c r="H61" s="77"/>
      <c r="I61" s="77"/>
      <c r="J61" s="77"/>
      <c r="K61" s="77"/>
      <c r="L61" s="77">
        <v>1725.31</v>
      </c>
      <c r="M61" s="77"/>
      <c r="N61" s="79">
        <f>(L61*(6/12))/27</f>
        <v>31.950185185185184</v>
      </c>
      <c r="O61" s="79"/>
      <c r="P61" s="79"/>
      <c r="Q61" s="79"/>
      <c r="R61" s="79"/>
      <c r="S61" s="79"/>
      <c r="T61" s="79"/>
      <c r="U61" s="79">
        <f>L61/9</f>
        <v>191.70111111111112</v>
      </c>
      <c r="V61" s="79"/>
      <c r="X61" s="3"/>
      <c r="Y61" s="4"/>
      <c r="Z61" s="4"/>
      <c r="AA61" s="4"/>
      <c r="AB61" s="4"/>
      <c r="AC61" s="4"/>
      <c r="AD61" s="4"/>
      <c r="AE61" s="4"/>
      <c r="AF61" s="4"/>
      <c r="AG61" s="4"/>
    </row>
    <row r="62" spans="1:33" s="2" customFormat="1" ht="12.75" customHeight="1">
      <c r="A62" s="92" t="s">
        <v>47</v>
      </c>
      <c r="B62" s="76"/>
      <c r="C62" s="93">
        <v>163.7</v>
      </c>
      <c r="D62" s="77"/>
      <c r="E62" s="77"/>
      <c r="F62" s="77"/>
      <c r="G62" s="77"/>
      <c r="H62" s="77"/>
      <c r="I62" s="77"/>
      <c r="J62" s="77"/>
      <c r="K62" s="77"/>
      <c r="L62" s="77">
        <v>2211.78</v>
      </c>
      <c r="M62" s="77"/>
      <c r="N62" s="79">
        <f>(L62*(6/12))/27</f>
        <v>40.95888888888889</v>
      </c>
      <c r="O62" s="79"/>
      <c r="P62" s="79"/>
      <c r="Q62" s="79"/>
      <c r="R62" s="79"/>
      <c r="S62" s="79"/>
      <c r="T62" s="79"/>
      <c r="U62" s="79">
        <f>L62/9</f>
        <v>245.75333333333336</v>
      </c>
      <c r="V62" s="79"/>
      <c r="X62" s="3"/>
      <c r="Y62" s="4"/>
      <c r="Z62" s="4"/>
      <c r="AA62" s="4"/>
      <c r="AB62" s="4"/>
      <c r="AC62" s="4"/>
      <c r="AD62" s="4"/>
      <c r="AE62" s="4"/>
      <c r="AF62" s="4"/>
      <c r="AG62" s="4"/>
    </row>
    <row r="63" spans="1:33" s="2" customFormat="1" ht="12.75" customHeight="1">
      <c r="A63" s="94">
        <v>1696.22</v>
      </c>
      <c r="B63" s="95">
        <v>1713.09</v>
      </c>
      <c r="C63" s="77">
        <f>B63-A63</f>
        <v>16.86999999999989</v>
      </c>
      <c r="D63" s="77">
        <f>E63+1</f>
        <v>3</v>
      </c>
      <c r="E63" s="77">
        <v>2</v>
      </c>
      <c r="F63" s="77">
        <v>32</v>
      </c>
      <c r="G63" s="77">
        <v>37.702</v>
      </c>
      <c r="H63" s="77">
        <f>(F63+G63)/2</f>
        <v>34.851</v>
      </c>
      <c r="I63" s="77"/>
      <c r="J63" s="77">
        <f>C63*D63</f>
        <v>50.60999999999967</v>
      </c>
      <c r="K63" s="77">
        <f>C63*E63</f>
        <v>33.73999999999978</v>
      </c>
      <c r="L63" s="83">
        <v>2717.57</v>
      </c>
      <c r="M63" s="77"/>
      <c r="N63" s="79"/>
      <c r="O63" s="79">
        <f>(J63*(6/12))/27</f>
        <v>0.9372222222222162</v>
      </c>
      <c r="P63" s="79">
        <f>K63/9</f>
        <v>3.7488888888888647</v>
      </c>
      <c r="Q63" s="79">
        <f>0.075*(K63/9)</f>
        <v>0.28116666666666484</v>
      </c>
      <c r="R63" s="79">
        <f>0.04*(K63/9)</f>
        <v>0.1499555555555546</v>
      </c>
      <c r="S63" s="79">
        <f>(K63*(1.25/12))/27</f>
        <v>0.13016975308641893</v>
      </c>
      <c r="T63" s="79">
        <f>(K63*(1.75/12))/27</f>
        <v>0.1822376543209865</v>
      </c>
      <c r="U63" s="79"/>
      <c r="V63" s="79"/>
      <c r="X63" s="3"/>
      <c r="Y63" s="4"/>
      <c r="Z63" s="4"/>
      <c r="AA63" s="4"/>
      <c r="AB63" s="4"/>
      <c r="AC63" s="4"/>
      <c r="AD63" s="4"/>
      <c r="AE63" s="4"/>
      <c r="AF63" s="4"/>
      <c r="AG63" s="4"/>
    </row>
    <row r="64" spans="1:33" s="2" customFormat="1" ht="12.75" customHeight="1">
      <c r="A64" s="132" t="s">
        <v>39</v>
      </c>
      <c r="B64" s="132"/>
      <c r="C64" s="96"/>
      <c r="D64" s="84"/>
      <c r="E64" s="84"/>
      <c r="F64" s="91"/>
      <c r="G64" s="91"/>
      <c r="H64" s="91"/>
      <c r="I64" s="84"/>
      <c r="J64" s="84"/>
      <c r="K64" s="84"/>
      <c r="L64" s="84"/>
      <c r="M64" s="87">
        <f>SUM(M58:M63)</f>
        <v>0</v>
      </c>
      <c r="N64" s="87">
        <f aca="true" t="shared" si="12" ref="N64:V64">SUM(N58:N63)</f>
        <v>72.90907407407408</v>
      </c>
      <c r="O64" s="87">
        <f t="shared" si="12"/>
        <v>308.7725925925927</v>
      </c>
      <c r="P64" s="87">
        <f t="shared" si="12"/>
        <v>3.7488888888888647</v>
      </c>
      <c r="Q64" s="87">
        <f t="shared" si="12"/>
        <v>0.28116666666666484</v>
      </c>
      <c r="R64" s="87">
        <f t="shared" si="12"/>
        <v>0.1499555555555546</v>
      </c>
      <c r="S64" s="87">
        <f t="shared" si="12"/>
        <v>0.13016975308641893</v>
      </c>
      <c r="T64" s="87">
        <f t="shared" si="12"/>
        <v>0.1822376543209865</v>
      </c>
      <c r="U64" s="87">
        <f t="shared" si="12"/>
        <v>437.45444444444445</v>
      </c>
      <c r="V64" s="87">
        <f t="shared" si="12"/>
        <v>1766.3766666666672</v>
      </c>
      <c r="X64" s="3"/>
      <c r="Y64" s="4"/>
      <c r="Z64" s="4"/>
      <c r="AA64" s="4"/>
      <c r="AB64" s="4"/>
      <c r="AC64" s="4"/>
      <c r="AD64" s="4"/>
      <c r="AE64" s="4"/>
      <c r="AF64" s="4"/>
      <c r="AG64" s="4"/>
    </row>
    <row r="65" spans="1:33" s="2" customFormat="1" ht="12.75" customHeight="1">
      <c r="A65" s="76"/>
      <c r="B65" s="76"/>
      <c r="C65" s="77"/>
      <c r="D65" s="77"/>
      <c r="E65" s="77"/>
      <c r="F65" s="78"/>
      <c r="G65" s="78"/>
      <c r="H65" s="78"/>
      <c r="I65" s="77"/>
      <c r="J65" s="77"/>
      <c r="K65" s="77"/>
      <c r="L65" s="77"/>
      <c r="M65" s="77"/>
      <c r="N65" s="79"/>
      <c r="O65" s="79"/>
      <c r="P65" s="79"/>
      <c r="Q65" s="79"/>
      <c r="R65" s="79"/>
      <c r="S65" s="79"/>
      <c r="T65" s="79"/>
      <c r="U65" s="79"/>
      <c r="V65" s="79"/>
      <c r="X65" s="3"/>
      <c r="Y65" s="4"/>
      <c r="Z65" s="4"/>
      <c r="AA65" s="4"/>
      <c r="AB65" s="4"/>
      <c r="AC65" s="4"/>
      <c r="AD65" s="4"/>
      <c r="AE65" s="4"/>
      <c r="AF65" s="4"/>
      <c r="AG65" s="4"/>
    </row>
    <row r="66" spans="1:33" s="2" customFormat="1" ht="12.75" customHeight="1">
      <c r="A66" s="75" t="s">
        <v>53</v>
      </c>
      <c r="B66" s="76"/>
      <c r="C66" s="77"/>
      <c r="D66" s="77"/>
      <c r="E66" s="77"/>
      <c r="F66" s="78"/>
      <c r="G66" s="78"/>
      <c r="H66" s="78"/>
      <c r="I66" s="77"/>
      <c r="J66" s="77"/>
      <c r="K66" s="77"/>
      <c r="L66" s="77"/>
      <c r="M66" s="77"/>
      <c r="N66" s="79"/>
      <c r="O66" s="79"/>
      <c r="P66" s="79"/>
      <c r="Q66" s="79"/>
      <c r="R66" s="79"/>
      <c r="S66" s="79"/>
      <c r="T66" s="79"/>
      <c r="U66" s="79"/>
      <c r="V66" s="79"/>
      <c r="X66" s="3"/>
      <c r="Y66" s="4"/>
      <c r="Z66" s="4"/>
      <c r="AA66" s="4"/>
      <c r="AB66" s="4"/>
      <c r="AC66" s="4"/>
      <c r="AD66" s="4"/>
      <c r="AE66" s="4"/>
      <c r="AF66" s="4"/>
      <c r="AG66" s="4"/>
    </row>
    <row r="67" spans="1:33" s="2" customFormat="1" ht="12.75" customHeight="1">
      <c r="A67" s="80">
        <v>1446.89</v>
      </c>
      <c r="B67" s="76">
        <v>1713.09</v>
      </c>
      <c r="C67" s="77">
        <f>B67-A67</f>
        <v>266.1999999999998</v>
      </c>
      <c r="D67" s="77"/>
      <c r="E67" s="77">
        <v>38</v>
      </c>
      <c r="F67" s="77">
        <v>37.7</v>
      </c>
      <c r="G67" s="77">
        <v>39.661</v>
      </c>
      <c r="H67" s="77">
        <f>(F67+G67)/2</f>
        <v>38.6805</v>
      </c>
      <c r="I67" s="77"/>
      <c r="J67" s="77"/>
      <c r="K67" s="77">
        <f>C67*E67</f>
        <v>10115.599999999993</v>
      </c>
      <c r="L67" s="77"/>
      <c r="M67" s="77">
        <f>K67/9</f>
        <v>1123.9555555555548</v>
      </c>
      <c r="N67" s="79"/>
      <c r="O67" s="79"/>
      <c r="P67" s="79"/>
      <c r="Q67" s="79">
        <f>0.075*(K67/9)</f>
        <v>84.29666666666661</v>
      </c>
      <c r="R67" s="79">
        <f>0.04*(K67/9)</f>
        <v>44.9582222222222</v>
      </c>
      <c r="S67" s="79">
        <f>(K67*(1.25/12))/27</f>
        <v>39.026234567901206</v>
      </c>
      <c r="T67" s="79">
        <f>(K67*(1.75/12))/27</f>
        <v>54.636728395061695</v>
      </c>
      <c r="U67" s="79"/>
      <c r="V67" s="79"/>
      <c r="X67" s="3"/>
      <c r="Y67" s="4"/>
      <c r="Z67" s="4"/>
      <c r="AA67" s="4"/>
      <c r="AB67" s="4"/>
      <c r="AC67" s="4"/>
      <c r="AD67" s="4"/>
      <c r="AE67" s="4"/>
      <c r="AF67" s="4"/>
      <c r="AG67" s="4"/>
    </row>
    <row r="68" spans="1:33" s="2" customFormat="1" ht="12.75" customHeight="1">
      <c r="A68" s="132" t="s">
        <v>39</v>
      </c>
      <c r="B68" s="132"/>
      <c r="C68" s="96"/>
      <c r="D68" s="84"/>
      <c r="E68" s="84"/>
      <c r="F68" s="91"/>
      <c r="G68" s="91"/>
      <c r="H68" s="91"/>
      <c r="I68" s="84"/>
      <c r="J68" s="84"/>
      <c r="K68" s="84"/>
      <c r="L68" s="84"/>
      <c r="M68" s="87">
        <f aca="true" t="shared" si="13" ref="M68:V68">SUM(M67:M67)</f>
        <v>1123.9555555555548</v>
      </c>
      <c r="N68" s="87">
        <f t="shared" si="13"/>
        <v>0</v>
      </c>
      <c r="O68" s="87">
        <f t="shared" si="13"/>
        <v>0</v>
      </c>
      <c r="P68" s="87">
        <f t="shared" si="13"/>
        <v>0</v>
      </c>
      <c r="Q68" s="87">
        <f t="shared" si="13"/>
        <v>84.29666666666661</v>
      </c>
      <c r="R68" s="87">
        <f t="shared" si="13"/>
        <v>44.9582222222222</v>
      </c>
      <c r="S68" s="87">
        <f t="shared" si="13"/>
        <v>39.026234567901206</v>
      </c>
      <c r="T68" s="87">
        <f t="shared" si="13"/>
        <v>54.636728395061695</v>
      </c>
      <c r="U68" s="87">
        <f t="shared" si="13"/>
        <v>0</v>
      </c>
      <c r="V68" s="87">
        <f t="shared" si="13"/>
        <v>0</v>
      </c>
      <c r="X68" s="3"/>
      <c r="Y68" s="4"/>
      <c r="Z68" s="4"/>
      <c r="AA68" s="4"/>
      <c r="AB68" s="4"/>
      <c r="AC68" s="4"/>
      <c r="AD68" s="4"/>
      <c r="AE68" s="4"/>
      <c r="AF68" s="4"/>
      <c r="AG68" s="4"/>
    </row>
    <row r="69" spans="1:33" s="2" customFormat="1" ht="12.75" customHeight="1">
      <c r="A69" s="89"/>
      <c r="B69" s="82"/>
      <c r="C69" s="82"/>
      <c r="D69" s="82"/>
      <c r="E69" s="82"/>
      <c r="F69" s="90"/>
      <c r="G69" s="90"/>
      <c r="H69" s="90"/>
      <c r="I69" s="82"/>
      <c r="J69" s="82"/>
      <c r="K69" s="82"/>
      <c r="L69" s="83"/>
      <c r="M69" s="83"/>
      <c r="N69" s="83"/>
      <c r="O69" s="83"/>
      <c r="P69" s="83"/>
      <c r="Q69" s="83"/>
      <c r="R69" s="83"/>
      <c r="S69" s="82"/>
      <c r="T69" s="82"/>
      <c r="U69" s="82"/>
      <c r="V69" s="82"/>
      <c r="X69" s="3"/>
      <c r="Y69" s="4"/>
      <c r="Z69" s="4"/>
      <c r="AA69" s="4"/>
      <c r="AB69" s="4"/>
      <c r="AC69" s="4"/>
      <c r="AD69" s="4"/>
      <c r="AE69" s="4"/>
      <c r="AF69" s="4"/>
      <c r="AG69" s="4"/>
    </row>
    <row r="70" spans="1:33" s="2" customFormat="1" ht="12.75" customHeight="1">
      <c r="A70" s="89" t="s">
        <v>38</v>
      </c>
      <c r="B70" s="82"/>
      <c r="C70" s="82"/>
      <c r="D70" s="82"/>
      <c r="E70" s="82"/>
      <c r="F70" s="90"/>
      <c r="G70" s="90"/>
      <c r="H70" s="90"/>
      <c r="I70" s="82"/>
      <c r="J70" s="82"/>
      <c r="K70" s="82"/>
      <c r="L70" s="83"/>
      <c r="M70" s="83"/>
      <c r="N70" s="83"/>
      <c r="O70" s="83"/>
      <c r="P70" s="83"/>
      <c r="Q70" s="83"/>
      <c r="R70" s="83"/>
      <c r="S70" s="82"/>
      <c r="T70" s="82"/>
      <c r="U70" s="82"/>
      <c r="V70" s="82"/>
      <c r="X70" s="3"/>
      <c r="Y70" s="4"/>
      <c r="Z70" s="4"/>
      <c r="AA70" s="4"/>
      <c r="AB70" s="4"/>
      <c r="AC70" s="4"/>
      <c r="AD70" s="4"/>
      <c r="AE70" s="4"/>
      <c r="AF70" s="4"/>
      <c r="AG70" s="4"/>
    </row>
    <row r="71" spans="1:33" s="2" customFormat="1" ht="12.75" customHeight="1">
      <c r="A71" s="94">
        <v>3312</v>
      </c>
      <c r="B71" s="94">
        <v>3500</v>
      </c>
      <c r="C71" s="77">
        <f>B71-A71</f>
        <v>188</v>
      </c>
      <c r="D71" s="77"/>
      <c r="E71" s="77">
        <v>36.45</v>
      </c>
      <c r="F71" s="77">
        <v>26</v>
      </c>
      <c r="G71" s="77">
        <v>26</v>
      </c>
      <c r="H71" s="77">
        <f>(F71+G71)/2</f>
        <v>26</v>
      </c>
      <c r="I71" s="77"/>
      <c r="J71" s="77"/>
      <c r="K71" s="77"/>
      <c r="L71" s="83">
        <v>5810.59</v>
      </c>
      <c r="M71" s="77">
        <f>L71/9</f>
        <v>645.6211111111111</v>
      </c>
      <c r="N71" s="79"/>
      <c r="O71" s="79"/>
      <c r="P71" s="79"/>
      <c r="Q71" s="79">
        <f>0.075*(L71/9)</f>
        <v>48.42158333333333</v>
      </c>
      <c r="R71" s="79">
        <f>0.04*(L71/9)</f>
        <v>25.824844444444444</v>
      </c>
      <c r="S71" s="79">
        <f>(L71*(1.25/12))/27</f>
        <v>22.41739969135803</v>
      </c>
      <c r="T71" s="79">
        <f>(L71*(1.75/12))/27</f>
        <v>31.38435956790124</v>
      </c>
      <c r="U71" s="79"/>
      <c r="V71" s="79"/>
      <c r="X71" s="3"/>
      <c r="Y71" s="4"/>
      <c r="Z71" s="4"/>
      <c r="AA71" s="4"/>
      <c r="AB71" s="4"/>
      <c r="AC71" s="4"/>
      <c r="AD71" s="4"/>
      <c r="AE71" s="4"/>
      <c r="AF71" s="4"/>
      <c r="AG71" s="4"/>
    </row>
    <row r="72" spans="1:33" s="2" customFormat="1" ht="12.75" customHeight="1">
      <c r="A72" s="94">
        <v>3312</v>
      </c>
      <c r="B72" s="95">
        <v>3611.5</v>
      </c>
      <c r="C72" s="77">
        <f>B72-A72</f>
        <v>299.5</v>
      </c>
      <c r="D72" s="77"/>
      <c r="E72" s="77"/>
      <c r="F72" s="77"/>
      <c r="G72" s="77"/>
      <c r="H72" s="77"/>
      <c r="I72" s="77"/>
      <c r="J72" s="77"/>
      <c r="K72" s="77"/>
      <c r="L72" s="83">
        <v>2717.57</v>
      </c>
      <c r="M72" s="77"/>
      <c r="N72" s="79"/>
      <c r="O72" s="79">
        <f>(L72*(6/12))/27</f>
        <v>50.32537037037037</v>
      </c>
      <c r="P72" s="79">
        <f>L72/9</f>
        <v>301.95222222222225</v>
      </c>
      <c r="Q72" s="79">
        <f>0.075*(L72/9)</f>
        <v>22.646416666666667</v>
      </c>
      <c r="R72" s="79">
        <f>0.04*(L72/9)</f>
        <v>12.07808888888889</v>
      </c>
      <c r="S72" s="79">
        <f>(L72*(1.25/12))/27</f>
        <v>10.484452160493829</v>
      </c>
      <c r="T72" s="79">
        <f>(L72*(1.75/12))/27</f>
        <v>14.67823302469136</v>
      </c>
      <c r="U72" s="79"/>
      <c r="V72" s="79"/>
      <c r="X72" s="3"/>
      <c r="Y72" s="4"/>
      <c r="Z72" s="4"/>
      <c r="AA72" s="4"/>
      <c r="AB72" s="4"/>
      <c r="AC72" s="4"/>
      <c r="AD72" s="4"/>
      <c r="AE72" s="4"/>
      <c r="AF72" s="4"/>
      <c r="AG72" s="4"/>
    </row>
    <row r="73" spans="1:33" s="2" customFormat="1" ht="12.75" customHeight="1">
      <c r="A73" s="94">
        <v>3611.5</v>
      </c>
      <c r="B73" s="95">
        <v>3663.48</v>
      </c>
      <c r="C73" s="77">
        <f>B73-A73</f>
        <v>51.98000000000002</v>
      </c>
      <c r="D73" s="77"/>
      <c r="E73" s="77"/>
      <c r="F73" s="77"/>
      <c r="G73" s="77"/>
      <c r="H73" s="77"/>
      <c r="I73" s="77"/>
      <c r="J73" s="77"/>
      <c r="K73" s="77"/>
      <c r="L73" s="83">
        <v>1981.27</v>
      </c>
      <c r="M73" s="77"/>
      <c r="N73" s="79"/>
      <c r="O73" s="79">
        <f>(L73*(6/12))/27</f>
        <v>36.690185185185186</v>
      </c>
      <c r="P73" s="79">
        <f>L73/9</f>
        <v>220.14111111111112</v>
      </c>
      <c r="Q73" s="79">
        <f>0.075*(L73/9)</f>
        <v>16.510583333333333</v>
      </c>
      <c r="R73" s="79">
        <f>0.04*(L73/9)</f>
        <v>8.805644444444445</v>
      </c>
      <c r="S73" s="79">
        <f>(L73*(1.25/12))/27</f>
        <v>7.643788580246913</v>
      </c>
      <c r="T73" s="79">
        <f>(L73*(1.75/12))/27</f>
        <v>10.701304012345679</v>
      </c>
      <c r="U73" s="79"/>
      <c r="V73" s="79"/>
      <c r="X73" s="3"/>
      <c r="Y73" s="4"/>
      <c r="Z73" s="4"/>
      <c r="AA73" s="4"/>
      <c r="AB73" s="4"/>
      <c r="AC73" s="4"/>
      <c r="AD73" s="4"/>
      <c r="AE73" s="4"/>
      <c r="AF73" s="4"/>
      <c r="AG73" s="4"/>
    </row>
    <row r="74" spans="1:33" s="2" customFormat="1" ht="12.75" customHeight="1">
      <c r="A74" s="131" t="s">
        <v>39</v>
      </c>
      <c r="B74" s="131"/>
      <c r="C74" s="97"/>
      <c r="D74" s="98"/>
      <c r="E74" s="98"/>
      <c r="F74" s="90"/>
      <c r="G74" s="90"/>
      <c r="H74" s="90"/>
      <c r="I74" s="98"/>
      <c r="J74" s="98"/>
      <c r="K74" s="98"/>
      <c r="L74" s="97"/>
      <c r="M74" s="87">
        <f>SUM(M71:M73)</f>
        <v>645.6211111111111</v>
      </c>
      <c r="N74" s="87">
        <f aca="true" t="shared" si="14" ref="N74:V74">SUM(N71:N73)</f>
        <v>0</v>
      </c>
      <c r="O74" s="87">
        <f t="shared" si="14"/>
        <v>87.01555555555555</v>
      </c>
      <c r="P74" s="87">
        <f t="shared" si="14"/>
        <v>522.0933333333334</v>
      </c>
      <c r="Q74" s="87">
        <f t="shared" si="14"/>
        <v>87.57858333333333</v>
      </c>
      <c r="R74" s="87">
        <f t="shared" si="14"/>
        <v>46.70857777777778</v>
      </c>
      <c r="S74" s="87">
        <f t="shared" si="14"/>
        <v>40.54564043209877</v>
      </c>
      <c r="T74" s="87">
        <f t="shared" si="14"/>
        <v>56.76389660493828</v>
      </c>
      <c r="U74" s="87">
        <f t="shared" si="14"/>
        <v>0</v>
      </c>
      <c r="V74" s="87">
        <f t="shared" si="14"/>
        <v>0</v>
      </c>
      <c r="X74" s="3"/>
      <c r="Y74" s="4"/>
      <c r="Z74" s="4"/>
      <c r="AA74" s="4"/>
      <c r="AB74" s="4"/>
      <c r="AC74" s="4"/>
      <c r="AD74" s="4"/>
      <c r="AE74" s="4"/>
      <c r="AF74" s="4"/>
      <c r="AG74" s="4"/>
    </row>
    <row r="75" spans="1:33" s="2" customFormat="1" ht="12.75" customHeight="1">
      <c r="A75" s="76"/>
      <c r="B75" s="76"/>
      <c r="C75" s="77"/>
      <c r="D75" s="77"/>
      <c r="E75" s="77"/>
      <c r="F75" s="78"/>
      <c r="G75" s="78"/>
      <c r="H75" s="78"/>
      <c r="I75" s="77"/>
      <c r="J75" s="77"/>
      <c r="K75" s="77"/>
      <c r="L75" s="77"/>
      <c r="M75" s="77"/>
      <c r="N75" s="79"/>
      <c r="O75" s="79"/>
      <c r="P75" s="79"/>
      <c r="Q75" s="79"/>
      <c r="R75" s="79"/>
      <c r="S75" s="79"/>
      <c r="T75" s="79"/>
      <c r="U75" s="79"/>
      <c r="V75" s="79"/>
      <c r="X75" s="3"/>
      <c r="Y75" s="4"/>
      <c r="Z75" s="4"/>
      <c r="AA75" s="4"/>
      <c r="AB75" s="4"/>
      <c r="AC75" s="4"/>
      <c r="AD75" s="4"/>
      <c r="AE75" s="4"/>
      <c r="AF75" s="4"/>
      <c r="AG75" s="4"/>
    </row>
    <row r="76" spans="1:33" s="67" customFormat="1" ht="12.75" customHeight="1">
      <c r="A76" s="134" t="s">
        <v>54</v>
      </c>
      <c r="B76" s="135"/>
      <c r="C76" s="99"/>
      <c r="D76" s="100"/>
      <c r="E76" s="100"/>
      <c r="F76" s="100"/>
      <c r="G76" s="100"/>
      <c r="H76" s="100"/>
      <c r="I76" s="100"/>
      <c r="J76" s="100"/>
      <c r="K76" s="100"/>
      <c r="L76" s="99"/>
      <c r="M76" s="101">
        <f aca="true" t="shared" si="15" ref="M76:V76">M25+M33+M40+M55+M64+M68+M74</f>
        <v>7565.935555555558</v>
      </c>
      <c r="N76" s="101">
        <f t="shared" si="15"/>
        <v>144.8864814814815</v>
      </c>
      <c r="O76" s="101">
        <f t="shared" si="15"/>
        <v>3526.259953703704</v>
      </c>
      <c r="P76" s="101">
        <f t="shared" si="15"/>
        <v>525.8422222222222</v>
      </c>
      <c r="Q76" s="101">
        <f t="shared" si="15"/>
        <v>606.8833333333334</v>
      </c>
      <c r="R76" s="101">
        <f t="shared" si="15"/>
        <v>323.6711111111112</v>
      </c>
      <c r="S76" s="101">
        <f t="shared" si="15"/>
        <v>340.9490740740742</v>
      </c>
      <c r="T76" s="101">
        <f t="shared" si="15"/>
        <v>477.3287037037039</v>
      </c>
      <c r="U76" s="101">
        <f t="shared" si="15"/>
        <v>869.318888888889</v>
      </c>
      <c r="V76" s="101">
        <f t="shared" si="15"/>
        <v>18172.48972222222</v>
      </c>
      <c r="X76" s="68"/>
      <c r="Y76" s="69"/>
      <c r="Z76" s="69"/>
      <c r="AA76" s="69"/>
      <c r="AB76" s="69"/>
      <c r="AC76" s="69"/>
      <c r="AD76" s="69"/>
      <c r="AE76" s="69"/>
      <c r="AF76" s="69"/>
      <c r="AG76" s="69"/>
    </row>
    <row r="77" spans="1:33" s="2" customFormat="1" ht="12.75" customHeight="1">
      <c r="A77" s="15"/>
      <c r="B77" s="16"/>
      <c r="C77" s="18"/>
      <c r="D77" s="18"/>
      <c r="E77" s="18"/>
      <c r="F77" s="56"/>
      <c r="G77" s="56"/>
      <c r="H77" s="56"/>
      <c r="I77" s="18"/>
      <c r="J77" s="18"/>
      <c r="K77" s="18"/>
      <c r="L77" s="18"/>
      <c r="M77" s="18"/>
      <c r="N77" s="7"/>
      <c r="O77" s="7"/>
      <c r="P77" s="7"/>
      <c r="Q77" s="7"/>
      <c r="R77" s="7"/>
      <c r="S77" s="7"/>
      <c r="T77" s="7"/>
      <c r="U77" s="7"/>
      <c r="V77" s="7"/>
      <c r="X77" s="3"/>
      <c r="Y77" s="4"/>
      <c r="Z77" s="4"/>
      <c r="AA77" s="4"/>
      <c r="AB77" s="4"/>
      <c r="AC77" s="4"/>
      <c r="AD77" s="4"/>
      <c r="AE77" s="4"/>
      <c r="AF77" s="4"/>
      <c r="AG77" s="4"/>
    </row>
    <row r="78" spans="1:33" s="2" customFormat="1" ht="12.75" customHeight="1">
      <c r="A78" s="17" t="s">
        <v>41</v>
      </c>
      <c r="B78" s="16"/>
      <c r="C78" s="18"/>
      <c r="D78" s="18"/>
      <c r="E78" s="18"/>
      <c r="F78" s="56"/>
      <c r="G78" s="56"/>
      <c r="H78" s="56"/>
      <c r="I78" s="18"/>
      <c r="J78" s="18"/>
      <c r="K78" s="18"/>
      <c r="L78" s="18"/>
      <c r="M78" s="18"/>
      <c r="N78" s="7"/>
      <c r="O78" s="7"/>
      <c r="P78" s="7"/>
      <c r="Q78" s="7"/>
      <c r="R78" s="7"/>
      <c r="S78" s="36"/>
      <c r="T78" s="36"/>
      <c r="U78" s="36"/>
      <c r="V78" s="19"/>
      <c r="X78" s="3"/>
      <c r="Y78" s="4"/>
      <c r="Z78" s="4"/>
      <c r="AA78" s="4"/>
      <c r="AB78" s="4"/>
      <c r="AC78" s="4"/>
      <c r="AD78" s="4"/>
      <c r="AE78" s="4"/>
      <c r="AF78" s="4"/>
      <c r="AG78" s="4"/>
    </row>
    <row r="79" spans="1:33" s="2" customFormat="1" ht="12.75" customHeight="1">
      <c r="A79" s="17"/>
      <c r="B79" s="16"/>
      <c r="C79" s="18"/>
      <c r="D79" s="18"/>
      <c r="E79" s="18"/>
      <c r="F79" s="56"/>
      <c r="G79" s="56"/>
      <c r="H79" s="56"/>
      <c r="I79" s="18"/>
      <c r="J79" s="18"/>
      <c r="K79" s="18"/>
      <c r="L79" s="18"/>
      <c r="M79" s="18"/>
      <c r="N79" s="7"/>
      <c r="O79" s="7"/>
      <c r="P79" s="7"/>
      <c r="Q79" s="7"/>
      <c r="R79" s="7"/>
      <c r="S79" s="36"/>
      <c r="T79" s="36"/>
      <c r="U79" s="36"/>
      <c r="V79" s="19"/>
      <c r="X79" s="3"/>
      <c r="Y79" s="4"/>
      <c r="Z79" s="4"/>
      <c r="AA79" s="4"/>
      <c r="AB79" s="4"/>
      <c r="AC79" s="4"/>
      <c r="AD79" s="4"/>
      <c r="AE79" s="4"/>
      <c r="AF79" s="4"/>
      <c r="AG79" s="4"/>
    </row>
    <row r="80" spans="1:33" s="2" customFormat="1" ht="12.75" customHeight="1">
      <c r="A80" s="17"/>
      <c r="B80" s="16"/>
      <c r="C80" s="18"/>
      <c r="D80" s="18"/>
      <c r="E80" s="18"/>
      <c r="F80" s="56"/>
      <c r="G80" s="56"/>
      <c r="H80" s="56"/>
      <c r="I80" s="18"/>
      <c r="J80" s="18"/>
      <c r="K80" s="18"/>
      <c r="L80" s="18"/>
      <c r="M80" s="18"/>
      <c r="N80" s="7"/>
      <c r="O80" s="7"/>
      <c r="P80" s="7"/>
      <c r="Q80" s="7"/>
      <c r="R80" s="7"/>
      <c r="S80" s="7"/>
      <c r="T80" s="7"/>
      <c r="U80" s="7"/>
      <c r="V80" s="7"/>
      <c r="X80" s="3"/>
      <c r="Y80" s="4"/>
      <c r="Z80" s="4"/>
      <c r="AA80" s="4"/>
      <c r="AB80" s="4"/>
      <c r="AC80" s="4"/>
      <c r="AD80" s="4"/>
      <c r="AE80" s="4"/>
      <c r="AF80" s="4"/>
      <c r="AG80" s="4"/>
    </row>
    <row r="81" spans="1:33" s="2" customFormat="1" ht="12.75" customHeight="1">
      <c r="A81" s="5"/>
      <c r="B81" s="5"/>
      <c r="C81" s="5"/>
      <c r="D81" s="5"/>
      <c r="E81" s="5"/>
      <c r="F81" s="57"/>
      <c r="G81" s="57"/>
      <c r="H81" s="5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X81" s="3"/>
      <c r="Y81" s="4"/>
      <c r="Z81" s="4"/>
      <c r="AA81" s="4"/>
      <c r="AB81" s="4"/>
      <c r="AC81" s="4"/>
      <c r="AD81" s="4"/>
      <c r="AE81" s="4"/>
      <c r="AF81" s="4"/>
      <c r="AG81" s="4"/>
    </row>
    <row r="82" spans="1:33" s="2" customFormat="1" ht="12.75" customHeight="1">
      <c r="A82" s="5"/>
      <c r="B82" s="5"/>
      <c r="C82" s="5"/>
      <c r="D82" s="5"/>
      <c r="E82" s="5"/>
      <c r="F82" s="57"/>
      <c r="G82" s="57"/>
      <c r="H82" s="5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X82" s="3"/>
      <c r="Y82" s="4"/>
      <c r="Z82" s="4"/>
      <c r="AA82" s="4"/>
      <c r="AB82" s="4"/>
      <c r="AC82" s="4"/>
      <c r="AD82" s="4"/>
      <c r="AE82" s="4"/>
      <c r="AF82" s="4"/>
      <c r="AG82" s="4"/>
    </row>
    <row r="83" spans="1:33" s="2" customFormat="1" ht="12.75" customHeight="1">
      <c r="A83" s="5"/>
      <c r="B83" s="5"/>
      <c r="C83" s="5"/>
      <c r="D83" s="5"/>
      <c r="E83" s="5"/>
      <c r="F83" s="57"/>
      <c r="G83" s="57"/>
      <c r="H83" s="5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X83" s="3"/>
      <c r="Y83" s="4"/>
      <c r="Z83" s="4"/>
      <c r="AA83" s="4"/>
      <c r="AB83" s="4"/>
      <c r="AC83" s="4"/>
      <c r="AD83" s="4"/>
      <c r="AE83" s="4"/>
      <c r="AF83" s="4"/>
      <c r="AG83" s="4"/>
    </row>
    <row r="84" spans="1:33" s="2" customFormat="1" ht="12.75" customHeight="1">
      <c r="A84" s="5"/>
      <c r="B84" s="5"/>
      <c r="C84" s="5"/>
      <c r="D84" s="5"/>
      <c r="E84" s="5"/>
      <c r="F84" s="57"/>
      <c r="G84" s="57"/>
      <c r="H84" s="5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X84" s="3"/>
      <c r="Y84" s="4"/>
      <c r="Z84" s="4"/>
      <c r="AA84" s="4"/>
      <c r="AB84" s="4"/>
      <c r="AC84" s="4"/>
      <c r="AD84" s="4"/>
      <c r="AE84" s="4"/>
      <c r="AF84" s="4"/>
      <c r="AG84" s="4"/>
    </row>
    <row r="85" spans="1:33" s="2" customFormat="1" ht="12.75" customHeight="1">
      <c r="A85" s="5"/>
      <c r="B85" s="5"/>
      <c r="C85" s="5"/>
      <c r="D85" s="5"/>
      <c r="E85" s="5"/>
      <c r="F85" s="57"/>
      <c r="G85" s="57"/>
      <c r="H85" s="5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X85" s="3"/>
      <c r="Y85" s="4"/>
      <c r="Z85" s="4"/>
      <c r="AA85" s="4"/>
      <c r="AB85" s="4"/>
      <c r="AC85" s="4"/>
      <c r="AD85" s="4"/>
      <c r="AE85" s="4"/>
      <c r="AF85" s="4"/>
      <c r="AG85" s="4"/>
    </row>
    <row r="86" spans="1:33" s="2" customFormat="1" ht="12.75" customHeight="1">
      <c r="A86" s="5"/>
      <c r="B86" s="5"/>
      <c r="C86" s="5"/>
      <c r="D86" s="5"/>
      <c r="E86" s="5"/>
      <c r="F86" s="57"/>
      <c r="G86" s="57"/>
      <c r="H86" s="5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X86" s="3"/>
      <c r="Y86" s="4"/>
      <c r="Z86" s="4"/>
      <c r="AA86" s="4"/>
      <c r="AB86" s="4"/>
      <c r="AC86" s="4"/>
      <c r="AD86" s="4"/>
      <c r="AE86" s="4"/>
      <c r="AF86" s="4"/>
      <c r="AG86" s="4"/>
    </row>
    <row r="87" spans="1:33" s="2" customFormat="1" ht="12.75" customHeight="1">
      <c r="A87" s="5"/>
      <c r="B87" s="5"/>
      <c r="C87" s="5"/>
      <c r="D87" s="5"/>
      <c r="E87" s="5"/>
      <c r="F87" s="57"/>
      <c r="G87" s="57"/>
      <c r="H87" s="5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X87" s="3"/>
      <c r="Y87" s="4"/>
      <c r="Z87" s="4"/>
      <c r="AA87" s="4"/>
      <c r="AB87" s="4"/>
      <c r="AC87" s="4"/>
      <c r="AD87" s="4"/>
      <c r="AE87" s="4"/>
      <c r="AF87" s="4"/>
      <c r="AG87" s="4"/>
    </row>
    <row r="88" spans="1:33" s="2" customFormat="1" ht="12.75" customHeight="1">
      <c r="A88" s="5"/>
      <c r="B88" s="5"/>
      <c r="C88" s="5"/>
      <c r="D88" s="5"/>
      <c r="E88" s="5"/>
      <c r="F88" s="57"/>
      <c r="G88" s="57"/>
      <c r="H88" s="5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X88" s="3"/>
      <c r="Y88" s="4"/>
      <c r="Z88" s="4"/>
      <c r="AA88" s="4"/>
      <c r="AB88" s="4"/>
      <c r="AC88" s="4"/>
      <c r="AD88" s="4"/>
      <c r="AE88" s="4"/>
      <c r="AF88" s="4"/>
      <c r="AG88" s="4"/>
    </row>
    <row r="89" spans="1:33" s="2" customFormat="1" ht="12.75">
      <c r="A89" s="17"/>
      <c r="B89" s="16"/>
      <c r="C89" s="18"/>
      <c r="D89" s="18"/>
      <c r="E89" s="18"/>
      <c r="F89" s="56"/>
      <c r="G89" s="56"/>
      <c r="H89" s="56"/>
      <c r="I89" s="18"/>
      <c r="J89" s="18"/>
      <c r="K89" s="18"/>
      <c r="L89" s="37"/>
      <c r="M89" s="37"/>
      <c r="N89" s="38"/>
      <c r="O89" s="38"/>
      <c r="P89" s="38"/>
      <c r="Q89" s="38"/>
      <c r="R89" s="38"/>
      <c r="S89" s="38"/>
      <c r="T89" s="38"/>
      <c r="U89" s="38"/>
      <c r="V89" s="38"/>
      <c r="X89" s="3"/>
      <c r="Y89" s="4"/>
      <c r="Z89" s="4"/>
      <c r="AA89" s="4"/>
      <c r="AB89" s="4"/>
      <c r="AC89" s="4"/>
      <c r="AD89" s="4"/>
      <c r="AE89" s="4"/>
      <c r="AF89" s="4"/>
      <c r="AG89" s="4"/>
    </row>
    <row r="90" spans="1:33" s="2" customFormat="1" ht="12.75">
      <c r="A90" s="20"/>
      <c r="B90" s="20"/>
      <c r="C90" s="20"/>
      <c r="D90" s="20"/>
      <c r="E90" s="20"/>
      <c r="F90" s="58"/>
      <c r="G90" s="58"/>
      <c r="H90" s="58"/>
      <c r="I90" s="20"/>
      <c r="J90" s="20"/>
      <c r="K90" s="20"/>
      <c r="L90" s="39"/>
      <c r="M90" s="39"/>
      <c r="N90" s="12"/>
      <c r="O90" s="12"/>
      <c r="P90" s="12"/>
      <c r="Q90" s="12"/>
      <c r="R90" s="12"/>
      <c r="S90" s="12"/>
      <c r="T90" s="12"/>
      <c r="U90" s="12"/>
      <c r="V90" s="12"/>
      <c r="X90" s="21"/>
      <c r="Y90" s="4"/>
      <c r="Z90" s="4"/>
      <c r="AA90" s="4"/>
      <c r="AB90" s="4"/>
      <c r="AC90" s="4"/>
      <c r="AD90" s="4"/>
      <c r="AE90" s="4"/>
      <c r="AF90" s="4"/>
      <c r="AG90" s="4"/>
    </row>
    <row r="91" spans="1:22" ht="12.75">
      <c r="A91" s="3"/>
      <c r="B91" s="22"/>
      <c r="C91" s="3"/>
      <c r="D91" s="3"/>
      <c r="E91" s="3"/>
      <c r="F91" s="59"/>
      <c r="G91" s="59"/>
      <c r="H91" s="59"/>
      <c r="I91" s="3"/>
      <c r="J91" s="3"/>
      <c r="K91" s="3"/>
      <c r="L91" s="14"/>
      <c r="M91" s="14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.75">
      <c r="A92" s="3"/>
      <c r="B92" s="3"/>
      <c r="C92" s="3"/>
      <c r="D92" s="3"/>
      <c r="E92" s="3"/>
      <c r="F92" s="59"/>
      <c r="G92" s="59"/>
      <c r="H92" s="5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24"/>
      <c r="B93" s="3"/>
      <c r="C93" s="3"/>
      <c r="D93" s="3"/>
      <c r="E93" s="3"/>
      <c r="F93" s="59"/>
      <c r="G93" s="59"/>
      <c r="H93" s="5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24"/>
      <c r="B94" s="3"/>
      <c r="C94" s="3"/>
      <c r="D94" s="3"/>
      <c r="E94" s="3"/>
      <c r="F94" s="59"/>
      <c r="G94" s="59"/>
      <c r="H94" s="5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59"/>
      <c r="G95" s="59"/>
      <c r="H95" s="5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59"/>
      <c r="G96" s="59"/>
      <c r="H96" s="5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59"/>
      <c r="G97" s="59"/>
      <c r="H97" s="5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59"/>
      <c r="G98" s="59"/>
      <c r="H98" s="5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40"/>
      <c r="B99" s="6"/>
      <c r="C99" s="6"/>
      <c r="D99" s="38"/>
      <c r="E99" s="18"/>
      <c r="F99" s="56"/>
      <c r="G99" s="56"/>
      <c r="H99" s="5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6"/>
      <c r="B100" s="6"/>
      <c r="C100" s="3"/>
      <c r="D100" s="38"/>
      <c r="E100" s="18"/>
      <c r="F100" s="56"/>
      <c r="G100" s="56"/>
      <c r="H100" s="56"/>
      <c r="I100" s="3"/>
      <c r="J100" s="3"/>
      <c r="K100" s="3"/>
      <c r="L100" s="3"/>
      <c r="M100" s="3"/>
      <c r="N100" s="21"/>
      <c r="O100" s="21"/>
      <c r="P100" s="21"/>
      <c r="Q100" s="21"/>
      <c r="R100" s="21"/>
      <c r="S100" s="21"/>
      <c r="T100" s="21"/>
      <c r="U100" s="21"/>
      <c r="V100" s="21"/>
    </row>
  </sheetData>
  <sheetProtection/>
  <mergeCells count="17">
    <mergeCell ref="A76:B76"/>
    <mergeCell ref="A8:V8"/>
    <mergeCell ref="A9:B12"/>
    <mergeCell ref="C9:C12"/>
    <mergeCell ref="D9:D12"/>
    <mergeCell ref="E9:E12"/>
    <mergeCell ref="I9:I12"/>
    <mergeCell ref="J9:J12"/>
    <mergeCell ref="K9:K12"/>
    <mergeCell ref="L9:L12"/>
    <mergeCell ref="A74:B74"/>
    <mergeCell ref="A68:B68"/>
    <mergeCell ref="A25:B25"/>
    <mergeCell ref="A33:B33"/>
    <mergeCell ref="A55:B55"/>
    <mergeCell ref="A64:B64"/>
    <mergeCell ref="A40:B40"/>
  </mergeCells>
  <printOptions/>
  <pageMargins left="0.75" right="0.75" top="0.75" bottom="0.75" header="0.5" footer="0.5"/>
  <pageSetup fitToHeight="2" horizontalDpi="300" verticalDpi="300" orientation="landscape" paperSize="17" r:id="rId1"/>
  <headerFooter alignWithMargins="0">
    <oddFooter xml:space="preserve">&amp;L&amp;f&amp;C&amp;A&amp;R&amp;P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HNTB-Ohio,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NAvellana</dc:creator>
  <cp:keywords/>
  <dc:description/>
  <cp:lastModifiedBy>Kevin Monroe</cp:lastModifiedBy>
  <cp:lastPrinted>2011-06-24T16:56:53Z</cp:lastPrinted>
  <dcterms:created xsi:type="dcterms:W3CDTF">1998-05-14T12:49:36Z</dcterms:created>
  <dcterms:modified xsi:type="dcterms:W3CDTF">2016-01-06T22:05:07Z</dcterms:modified>
  <cp:category/>
  <cp:version/>
  <cp:contentType/>
  <cp:contentStatus/>
</cp:coreProperties>
</file>