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00" windowHeight="8835" activeTab="0"/>
  </bookViews>
  <sheets>
    <sheet name="Area68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<sst xmlns="http://schemas.openxmlformats.org/spreadsheetml/2006/main" count="60" uniqueCount="51">
  <si>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Ac</t>
  </si>
  <si>
    <t>C</t>
  </si>
  <si>
    <t>Length</t>
  </si>
  <si>
    <t>k</t>
  </si>
  <si>
    <t>V</t>
  </si>
  <si>
    <t>I</t>
  </si>
  <si>
    <t>Q cu ft/s</t>
  </si>
  <si>
    <r>
      <t>t</t>
    </r>
    <r>
      <rPr>
        <vertAlign val="subscript"/>
        <sz val="10"/>
        <rFont val="Arial"/>
        <family val="2"/>
      </rPr>
      <t>s</t>
    </r>
  </si>
  <si>
    <t>50 Years</t>
  </si>
  <si>
    <t>100 Years</t>
  </si>
  <si>
    <t>25 Years</t>
  </si>
  <si>
    <t>Frequency</t>
  </si>
  <si>
    <t>Pavement Area</t>
  </si>
  <si>
    <t>Overland Flow</t>
  </si>
  <si>
    <t>High Elevation</t>
  </si>
  <si>
    <t>Low Elevation</t>
  </si>
  <si>
    <t>min</t>
  </si>
  <si>
    <t>(Grassed waterways - Table 1101-1)</t>
  </si>
  <si>
    <t>(1101.2.2)</t>
  </si>
  <si>
    <t xml:space="preserve">a </t>
  </si>
  <si>
    <t>b</t>
  </si>
  <si>
    <t>c</t>
  </si>
  <si>
    <t>Total Area</t>
  </si>
  <si>
    <t>Weighted "C" =</t>
  </si>
  <si>
    <t>Other</t>
  </si>
  <si>
    <t>Coefficient of Runoff (1101.2.3)</t>
  </si>
  <si>
    <t xml:space="preserve"> acres</t>
  </si>
  <si>
    <t>Shallow Concentrated Flow</t>
  </si>
  <si>
    <r>
      <t>t</t>
    </r>
    <r>
      <rPr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</si>
  <si>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c</t>
    </r>
  </si>
  <si>
    <t>2 Years</t>
  </si>
  <si>
    <t>5 Years</t>
  </si>
  <si>
    <t>10 Years</t>
  </si>
  <si>
    <t>Since the time of concentration = to + ts</t>
  </si>
  <si>
    <t>For  Intensity Zone D</t>
  </si>
  <si>
    <t>Non-paved Area</t>
  </si>
  <si>
    <t>Slope %</t>
  </si>
  <si>
    <t>Client:</t>
  </si>
  <si>
    <t>Subject:</t>
  </si>
  <si>
    <t>Sheet:</t>
  </si>
  <si>
    <t>Order No:</t>
  </si>
  <si>
    <t>Date:</t>
  </si>
  <si>
    <t>Checked by:</t>
  </si>
  <si>
    <t>ODOT</t>
  </si>
  <si>
    <t>Rational Method</t>
  </si>
  <si>
    <t xml:space="preserve">     of</t>
  </si>
  <si>
    <t>Area (Ac)</t>
  </si>
  <si>
    <t>Area (Sft)</t>
  </si>
  <si>
    <t>Computed by: KAG</t>
  </si>
  <si>
    <t>Rational Method Peak Flow</t>
  </si>
  <si>
    <t>Area 68 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</si>
</sst>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42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Fill="1" applyAlignment="1">
      <alignment horizontal="right"/>
    </xf>
    <xf numFmtId="2" fontId="0" fillId="33" borderId="0" xfId="0" applyNumberFormat="1" applyFill="1" applyAlignment="1">
      <alignment/>
    </xf>
    <xf numFmtId="0" fontId="0" fillId="35" borderId="0" xfId="0" applyFill="1" applyAlignment="1">
      <alignment/>
    </xf>
    <xf numFmtId="2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34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17" sqref="A17:E20"/>
    </sheetView>
  </sheetViews>
  <sheetFormatPr defaultColWidth="9.140625" defaultRowHeight="12.75"/>
  <cols>
    <col min="1" max="1" width="12.28125" style="0" customWidth="1"/>
  </cols>
  <sheetData>
    <row r="1" spans="3:9" ht="12.75">
      <c r="C1" t="s">
        <v>37</v>
      </c>
      <c r="D1" t="s">
        <v>43</v>
      </c>
      <c r="H1" s="3" t="s">
        <v>39</v>
      </c>
      <c r="I1" s="3" t="s">
        <v>45</v>
      </c>
    </row>
    <row r="3" spans="3:8" ht="12.75">
      <c r="C3" t="s">
        <v>38</v>
      </c>
      <c r="D3" t="s">
        <v>49</v>
      </c>
      <c r="H3" t="s">
        <v>40</v>
      </c>
    </row>
    <row r="4" ht="12.75">
      <c r="D4" s="24" t="s">
        <v>50</v>
      </c>
    </row>
    <row r="5" spans="3:9" ht="12.75">
      <c r="C5" t="s">
        <v>48</v>
      </c>
      <c r="G5" t="s">
        <v>41</v>
      </c>
      <c r="H5" s="26">
        <v>40000</v>
      </c>
      <c r="I5" s="27"/>
    </row>
    <row r="6" spans="1:10" ht="12.75">
      <c r="A6" s="20"/>
      <c r="B6" s="20"/>
      <c r="C6" s="20" t="s">
        <v>42</v>
      </c>
      <c r="D6" s="20"/>
      <c r="E6" s="20"/>
      <c r="F6" s="20"/>
      <c r="G6" s="20" t="s">
        <v>41</v>
      </c>
      <c r="H6" s="20"/>
      <c r="I6" s="20"/>
      <c r="J6" s="20"/>
    </row>
    <row r="8" ht="12.75">
      <c r="A8" s="7" t="s">
        <v>44</v>
      </c>
    </row>
    <row r="10" ht="12.75">
      <c r="A10" s="12" t="s">
        <v>25</v>
      </c>
    </row>
    <row r="11" spans="4:6" ht="12.75">
      <c r="D11" s="3" t="s">
        <v>47</v>
      </c>
      <c r="E11" s="3" t="s">
        <v>46</v>
      </c>
      <c r="F11" s="3" t="s">
        <v>1</v>
      </c>
    </row>
    <row r="12" spans="2:6" ht="12.75">
      <c r="B12" t="s">
        <v>12</v>
      </c>
      <c r="D12" s="21">
        <v>38564</v>
      </c>
      <c r="E12" s="17">
        <f>D12/43560</f>
        <v>0.885307621671258</v>
      </c>
      <c r="F12" s="8">
        <v>0.9</v>
      </c>
    </row>
    <row r="13" spans="2:6" ht="12.75">
      <c r="B13" t="s">
        <v>35</v>
      </c>
      <c r="D13" s="21">
        <f>101688-D12</f>
        <v>63124</v>
      </c>
      <c r="E13" s="17">
        <f>D13/43560</f>
        <v>1.449127640036731</v>
      </c>
      <c r="F13" s="8">
        <v>0.6</v>
      </c>
    </row>
    <row r="14" spans="2:6" ht="12.75">
      <c r="B14" t="s">
        <v>24</v>
      </c>
      <c r="D14" s="21"/>
      <c r="E14" s="17"/>
      <c r="F14" s="8"/>
    </row>
    <row r="15" spans="2:9" ht="12.75">
      <c r="B15" t="s">
        <v>22</v>
      </c>
      <c r="E15" s="11">
        <f>SUM(E12:E14)</f>
        <v>2.334435261707989</v>
      </c>
      <c r="F15" s="7" t="s">
        <v>26</v>
      </c>
      <c r="H15" s="10" t="s">
        <v>23</v>
      </c>
      <c r="I15" s="11">
        <f>((E12*F12)+(E13*F13)+(E14*F14))/E15</f>
        <v>0.7137715364644794</v>
      </c>
    </row>
    <row r="16" ht="12.75">
      <c r="D16" s="7"/>
    </row>
    <row r="17" spans="1:5" ht="12.75">
      <c r="A17" s="12" t="s">
        <v>13</v>
      </c>
      <c r="D17" t="s">
        <v>2</v>
      </c>
      <c r="E17" s="8">
        <v>30</v>
      </c>
    </row>
    <row r="18" spans="4:5" ht="12.75">
      <c r="D18" s="3" t="s">
        <v>14</v>
      </c>
      <c r="E18" s="8">
        <v>785.5</v>
      </c>
    </row>
    <row r="19" spans="4:9" ht="15.75">
      <c r="D19" s="3" t="s">
        <v>15</v>
      </c>
      <c r="E19" s="18">
        <v>784.9</v>
      </c>
      <c r="G19" s="1" t="s">
        <v>28</v>
      </c>
      <c r="H19" s="14">
        <f>1.8*(1.1-I15)*(E17^0.5)/(E20^0.3333)</f>
        <v>3.0223455142533977</v>
      </c>
      <c r="I19" t="s">
        <v>18</v>
      </c>
    </row>
    <row r="20" spans="4:8" ht="12.75">
      <c r="D20" s="1" t="s">
        <v>36</v>
      </c>
      <c r="E20">
        <f>(E18-E19)*100/E17</f>
        <v>2.000000000000076</v>
      </c>
      <c r="G20" s="5"/>
      <c r="H20" s="19"/>
    </row>
    <row r="22" spans="1:5" ht="12.75">
      <c r="A22" s="12" t="s">
        <v>27</v>
      </c>
      <c r="D22" s="1" t="s">
        <v>2</v>
      </c>
      <c r="E22" s="8">
        <v>700</v>
      </c>
    </row>
    <row r="23" spans="4:5" ht="12.75">
      <c r="D23" s="3" t="s">
        <v>14</v>
      </c>
      <c r="E23" s="18">
        <f>+E19</f>
        <v>784.9</v>
      </c>
    </row>
    <row r="24" spans="4:5" ht="12.75">
      <c r="D24" s="3" t="s">
        <v>15</v>
      </c>
      <c r="E24" s="8">
        <v>758.7</v>
      </c>
    </row>
    <row r="25" spans="1:10" s="1" customFormat="1" ht="12.75">
      <c r="A25"/>
      <c r="B25"/>
      <c r="C25"/>
      <c r="D25" s="1" t="s">
        <v>36</v>
      </c>
      <c r="E25" s="23">
        <f>(E23-E24)*100/E22</f>
        <v>3.742857142857133</v>
      </c>
      <c r="F25"/>
      <c r="G25"/>
      <c r="H25"/>
      <c r="I25"/>
      <c r="J25"/>
    </row>
    <row r="26" spans="1:10" s="1" customFormat="1" ht="12.75">
      <c r="A26"/>
      <c r="B26"/>
      <c r="C26"/>
      <c r="D26" s="1" t="s">
        <v>3</v>
      </c>
      <c r="E26" s="8">
        <v>0.457</v>
      </c>
      <c r="F26" t="s">
        <v>17</v>
      </c>
      <c r="G26"/>
      <c r="H26"/>
      <c r="I26"/>
      <c r="J26"/>
    </row>
    <row r="27" spans="4:6" ht="12.75">
      <c r="D27" s="1" t="s">
        <v>4</v>
      </c>
      <c r="E27" s="14">
        <f>3.281*E26*E25^0.5</f>
        <v>2.90084187546334</v>
      </c>
      <c r="F27" t="s">
        <v>18</v>
      </c>
    </row>
    <row r="28" spans="4:6" ht="15.75">
      <c r="D28" s="1" t="s">
        <v>7</v>
      </c>
      <c r="E28" s="14">
        <f>E22/(60*E27)</f>
        <v>4.02182096354466</v>
      </c>
      <c r="F28" t="s">
        <v>18</v>
      </c>
    </row>
    <row r="29" ht="12.75">
      <c r="D29" s="1"/>
    </row>
    <row r="30" spans="1:9" ht="14.25">
      <c r="A30" s="13" t="s">
        <v>33</v>
      </c>
      <c r="D30" s="1"/>
      <c r="G30" s="5" t="s">
        <v>29</v>
      </c>
      <c r="H30" s="11">
        <f>IF((H19+E28)&lt;10,10,H19+E28)</f>
        <v>10</v>
      </c>
      <c r="I30" t="s">
        <v>16</v>
      </c>
    </row>
    <row r="31" spans="6:7" ht="12.75">
      <c r="F31" s="25"/>
      <c r="G31" s="25"/>
    </row>
    <row r="32" spans="1:7" ht="12.75">
      <c r="A32" s="12" t="s">
        <v>34</v>
      </c>
      <c r="F32" s="1"/>
      <c r="G32" s="1"/>
    </row>
    <row r="33" spans="1:10" ht="14.25">
      <c r="A33" s="6" t="s">
        <v>11</v>
      </c>
      <c r="B33" s="16" t="s">
        <v>19</v>
      </c>
      <c r="C33" s="10" t="s">
        <v>20</v>
      </c>
      <c r="D33" s="10" t="s">
        <v>21</v>
      </c>
      <c r="E33" s="10" t="s">
        <v>0</v>
      </c>
      <c r="F33" s="10" t="s">
        <v>29</v>
      </c>
      <c r="G33" s="10" t="s">
        <v>1</v>
      </c>
      <c r="H33" s="10" t="s">
        <v>5</v>
      </c>
      <c r="I33" s="6" t="s">
        <v>6</v>
      </c>
      <c r="J33" s="1"/>
    </row>
    <row r="34" spans="1:10" ht="12.75">
      <c r="A34" s="4" t="s">
        <v>30</v>
      </c>
      <c r="B34" s="3">
        <v>85.568</v>
      </c>
      <c r="C34" s="3">
        <v>16.5</v>
      </c>
      <c r="D34" s="3">
        <v>0.95</v>
      </c>
      <c r="E34" s="3">
        <f>E15</f>
        <v>2.334435261707989</v>
      </c>
      <c r="F34" s="15">
        <f>H30</f>
        <v>10</v>
      </c>
      <c r="G34" s="15">
        <f>I15</f>
        <v>0.7137715364644794</v>
      </c>
      <c r="H34" s="15">
        <f aca="true" t="shared" si="0" ref="H34:H39">B34/((F34+C34)^D34)</f>
        <v>3.803888698314454</v>
      </c>
      <c r="I34" s="22">
        <f aca="true" t="shared" si="1" ref="I34:I39">E34*H34*G34</f>
        <v>6.338242642356742</v>
      </c>
      <c r="J34" s="1"/>
    </row>
    <row r="35" spans="1:9" ht="12.75">
      <c r="A35" s="4" t="s">
        <v>31</v>
      </c>
      <c r="B35" s="3">
        <v>118.822</v>
      </c>
      <c r="C35" s="3">
        <v>18.7</v>
      </c>
      <c r="D35" s="3">
        <v>0.969</v>
      </c>
      <c r="E35" s="3">
        <f>E15</f>
        <v>2.334435261707989</v>
      </c>
      <c r="F35" s="15">
        <f>H30</f>
        <v>10</v>
      </c>
      <c r="G35" s="15">
        <f>I15</f>
        <v>0.7137715364644794</v>
      </c>
      <c r="H35" s="15">
        <f t="shared" si="0"/>
        <v>4.594193681344874</v>
      </c>
      <c r="I35" s="22">
        <f t="shared" si="1"/>
        <v>7.6550910417670694</v>
      </c>
    </row>
    <row r="36" spans="1:9" ht="12.75">
      <c r="A36" s="4" t="s">
        <v>32</v>
      </c>
      <c r="B36" s="3">
        <v>112.172</v>
      </c>
      <c r="C36" s="3">
        <v>16.8</v>
      </c>
      <c r="D36" s="3">
        <v>0.923</v>
      </c>
      <c r="E36" s="3">
        <f>E15</f>
        <v>2.334435261707989</v>
      </c>
      <c r="F36" s="15">
        <f>H30</f>
        <v>10</v>
      </c>
      <c r="G36" s="15">
        <f>I15</f>
        <v>0.7137715364644794</v>
      </c>
      <c r="H36" s="15">
        <f t="shared" si="0"/>
        <v>5.391579935292437</v>
      </c>
      <c r="I36" s="22">
        <f t="shared" si="1"/>
        <v>8.983738633227631</v>
      </c>
    </row>
    <row r="37" spans="1:9" ht="12.75">
      <c r="A37" s="4" t="s">
        <v>10</v>
      </c>
      <c r="B37" s="9">
        <v>198.92</v>
      </c>
      <c r="C37" s="3">
        <v>19.3</v>
      </c>
      <c r="D37" s="3">
        <v>1.004</v>
      </c>
      <c r="E37" s="3">
        <f>E15</f>
        <v>2.334435261707989</v>
      </c>
      <c r="F37" s="15">
        <f>H30</f>
        <v>10</v>
      </c>
      <c r="G37" s="15">
        <f>I15</f>
        <v>0.7137715364644794</v>
      </c>
      <c r="H37" s="15">
        <f t="shared" si="0"/>
        <v>6.6979724939653575</v>
      </c>
      <c r="I37" s="22">
        <f t="shared" si="1"/>
        <v>11.16051973271335</v>
      </c>
    </row>
    <row r="38" spans="1:9" ht="12.75">
      <c r="A38" s="4" t="s">
        <v>8</v>
      </c>
      <c r="B38" s="9">
        <v>206.025</v>
      </c>
      <c r="C38" s="3">
        <v>19.6</v>
      </c>
      <c r="D38" s="3">
        <v>0.99</v>
      </c>
      <c r="E38" s="3">
        <f>E15</f>
        <v>2.334435261707989</v>
      </c>
      <c r="F38" s="15">
        <f>H30</f>
        <v>10</v>
      </c>
      <c r="G38" s="15">
        <f>I15</f>
        <v>0.7137715364644794</v>
      </c>
      <c r="H38" s="15">
        <f t="shared" si="0"/>
        <v>7.2001431151795465</v>
      </c>
      <c r="I38" s="22">
        <f t="shared" si="1"/>
        <v>11.99726325954917</v>
      </c>
    </row>
    <row r="39" spans="1:9" ht="12.75">
      <c r="A39" s="4" t="s">
        <v>9</v>
      </c>
      <c r="B39" s="9">
        <v>355.551</v>
      </c>
      <c r="C39" s="3">
        <v>23.199</v>
      </c>
      <c r="D39" s="3">
        <v>1.076</v>
      </c>
      <c r="E39" s="3">
        <f>E15</f>
        <v>2.334435261707989</v>
      </c>
      <c r="F39" s="15">
        <f>H30</f>
        <v>10</v>
      </c>
      <c r="G39" s="15">
        <f>I15</f>
        <v>0.7137715364644794</v>
      </c>
      <c r="H39" s="15">
        <f t="shared" si="0"/>
        <v>8.206753743271276</v>
      </c>
      <c r="I39" s="22">
        <f t="shared" si="1"/>
        <v>13.674531684897055</v>
      </c>
    </row>
    <row r="40" spans="8:9" ht="12.75">
      <c r="H40" s="2"/>
      <c r="I40" s="2"/>
    </row>
    <row r="41" spans="8:9" ht="12.75">
      <c r="H41" s="2"/>
      <c r="I41" s="2"/>
    </row>
    <row r="42" spans="8:9" ht="12.75">
      <c r="H42" s="2"/>
      <c r="I42" s="2"/>
    </row>
    <row r="43" spans="8:9" ht="12.75">
      <c r="H43" s="2"/>
      <c r="I43" s="2"/>
    </row>
  </sheetData>
  <sheetProtection/>
  <mergeCells count="2">
    <mergeCell ref="F31:G31"/>
    <mergeCell ref="H5:I5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&amp;C&amp;A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Woolpert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Chandraratna, Susantha</dc:creator>
  <cp:keywords/>
  <dc:description/>
  <cp:lastModifiedBy>kgruver</cp:lastModifiedBy>
  <cp:lastPrinted>2009-07-06T18:10:40Z</cp:lastPrinted>
  <dcterms:created xsi:type="dcterms:W3CDTF">2005-08-01T13:54:03Z</dcterms:created>
  <dcterms:modified xsi:type="dcterms:W3CDTF">2009-07-13T18:27:24Z</dcterms:modified>
  <cp:category/>
  <cp:version/>
  <cp:contentType/>
  <cp:contentStatus/>
</cp:coreProperties>
</file>