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7235" windowHeight="5925" activeTab="0"/>
  </bookViews>
  <sheets>
    <sheet name="Area 78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<sst xmlns="http://schemas.openxmlformats.org/spreadsheetml/2006/main" count="63" uniqueCount="54">
  <si>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Ac</t>
  </si>
  <si>
    <t>C</t>
  </si>
  <si>
    <t>Length</t>
  </si>
  <si>
    <t>k</t>
  </si>
  <si>
    <t>V</t>
  </si>
  <si>
    <t>I</t>
  </si>
  <si>
    <t>Q cu ft/s</t>
  </si>
  <si>
    <r>
      <t>t</t>
    </r>
    <r>
      <rPr>
        <vertAlign val="subscript"/>
        <sz val="10"/>
        <rFont val="Arial"/>
        <family val="2"/>
      </rPr>
      <t>s</t>
    </r>
  </si>
  <si>
    <t>50 Years</t>
  </si>
  <si>
    <t>100 Years</t>
  </si>
  <si>
    <t>25 Years</t>
  </si>
  <si>
    <t>Frequency</t>
  </si>
  <si>
    <t>Pavement Area</t>
  </si>
  <si>
    <t>Overland Flow</t>
  </si>
  <si>
    <t>High Elevation</t>
  </si>
  <si>
    <t>Low Elevation</t>
  </si>
  <si>
    <t>min</t>
  </si>
  <si>
    <t>(Grassed waterways - Table 1101-1)</t>
  </si>
  <si>
    <t>(1101.2.2)</t>
  </si>
  <si>
    <t>Compare with Fig 1101-1</t>
  </si>
  <si>
    <t xml:space="preserve">a </t>
  </si>
  <si>
    <t>b</t>
  </si>
  <si>
    <t>c</t>
  </si>
  <si>
    <t>Total Area</t>
  </si>
  <si>
    <t>Weighted "C" =</t>
  </si>
  <si>
    <t>Other</t>
  </si>
  <si>
    <t>Coefficient of Runoff (1101.2.3)</t>
  </si>
  <si>
    <t xml:space="preserve"> acres</t>
  </si>
  <si>
    <t>Shallow Concentrated Flow</t>
  </si>
  <si>
    <r>
      <t>t</t>
    </r>
    <r>
      <rPr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</si>
  <si>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</si>
  <si>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c</t>
    </r>
  </si>
  <si>
    <t>2 Years</t>
  </si>
  <si>
    <t>5 Years</t>
  </si>
  <si>
    <t>10 Years</t>
  </si>
  <si>
    <t>Since the time of concentration = to + ts</t>
  </si>
  <si>
    <t>For  Intensity Zone D</t>
  </si>
  <si>
    <t>Non-paved Area</t>
  </si>
  <si>
    <t>Slope %</t>
  </si>
  <si>
    <t>Client:</t>
  </si>
  <si>
    <t>Subject:</t>
  </si>
  <si>
    <t>Sheet:</t>
  </si>
  <si>
    <t>Order No:</t>
  </si>
  <si>
    <t>Date:</t>
  </si>
  <si>
    <t>Checked by:</t>
  </si>
  <si>
    <t>ODOT</t>
  </si>
  <si>
    <t>Pipe Culvert Calculations</t>
  </si>
  <si>
    <t>Rational Method</t>
  </si>
  <si>
    <t xml:space="preserve">     of</t>
  </si>
  <si>
    <t>Area (Ac)</t>
  </si>
  <si>
    <t>Area (Sft)</t>
  </si>
  <si>
    <t>Negligible</t>
  </si>
  <si>
    <t>@ TR 234 27+50</t>
  </si>
  <si>
    <t>Computed by: DL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</si>
</sst>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/>
    </xf>
    <xf numFmtId="2" fontId="0" fillId="33" borderId="0" xfId="0" applyNumberFormat="1" applyFill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114300</xdr:rowOff>
    </xdr:from>
    <xdr:to>
      <xdr:col>3</xdr:col>
      <xdr:colOff>571500</xdr:colOff>
      <xdr:row>4</xdr:row>
      <xdr:rowOff>38100</xdr:rowOff>
    </xdr:to>
    <xdr:pic>
      <xdr:nvPicPr>
        <xdr:cNvPr id="1" name="Picture 2" descr="TranSystems%204C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76225"/>
          <a:ext cx="1390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43"/>
  <sheetViews>
    <sheetView tabSelected="1" zoomScalePageLayoutView="0" workbookViewId="0" topLeftCell="A1">
      <selection activeCell="F12" sqref="F12:F13"/>
    </sheetView>
  </sheetViews>
  <sheetFormatPr defaultColWidth="9.140625" defaultRowHeight="12.75"/>
  <cols>
    <col min="3" max="3" width="12.28125" style="0" customWidth="1"/>
  </cols>
  <sheetData>
    <row r="1" spans="5:11" ht="12.75">
      <c r="E1" t="s">
        <v>39</v>
      </c>
      <c r="F1" t="s">
        <v>45</v>
      </c>
      <c r="J1" s="3" t="s">
        <v>41</v>
      </c>
      <c r="K1" s="3" t="s">
        <v>48</v>
      </c>
    </row>
    <row r="3" spans="5:10" ht="12.75">
      <c r="E3" t="s">
        <v>40</v>
      </c>
      <c r="F3" t="s">
        <v>46</v>
      </c>
      <c r="J3" t="s">
        <v>42</v>
      </c>
    </row>
    <row r="4" ht="12.75">
      <c r="F4" s="22" t="s">
        <v>52</v>
      </c>
    </row>
    <row r="5" spans="5:11" ht="12.75">
      <c r="E5" t="s">
        <v>53</v>
      </c>
      <c r="I5" t="s">
        <v>43</v>
      </c>
      <c r="J5" s="25">
        <v>39436</v>
      </c>
      <c r="K5" s="26"/>
    </row>
    <row r="6" spans="3:12" ht="12.75">
      <c r="C6" s="19"/>
      <c r="D6" s="19"/>
      <c r="E6" s="19" t="s">
        <v>44</v>
      </c>
      <c r="F6" s="19"/>
      <c r="G6" s="19"/>
      <c r="H6" s="19"/>
      <c r="I6" s="19" t="s">
        <v>43</v>
      </c>
      <c r="J6" s="19"/>
      <c r="K6" s="19"/>
      <c r="L6" s="19"/>
    </row>
    <row r="8" ht="12.75">
      <c r="C8" s="7" t="s">
        <v>47</v>
      </c>
    </row>
    <row r="10" spans="3:13" ht="12.75">
      <c r="C10" s="12" t="s">
        <v>26</v>
      </c>
      <c r="M10" s="21"/>
    </row>
    <row r="11" spans="6:8" ht="12.75">
      <c r="F11" s="3" t="s">
        <v>50</v>
      </c>
      <c r="G11" s="3" t="s">
        <v>49</v>
      </c>
      <c r="H11" s="3" t="s">
        <v>1</v>
      </c>
    </row>
    <row r="12" spans="4:8" ht="12.75">
      <c r="D12" t="s">
        <v>12</v>
      </c>
      <c r="F12" s="20">
        <v>61853</v>
      </c>
      <c r="G12" s="17">
        <f>F12/43560</f>
        <v>1.4199494949494949</v>
      </c>
      <c r="H12" s="8">
        <v>0.9</v>
      </c>
    </row>
    <row r="13" spans="4:8" ht="12.75">
      <c r="D13" t="s">
        <v>37</v>
      </c>
      <c r="F13" s="20">
        <v>239027</v>
      </c>
      <c r="G13" s="17">
        <f>F13/43560</f>
        <v>5.487304866850321</v>
      </c>
      <c r="H13" s="8">
        <v>0.6</v>
      </c>
    </row>
    <row r="14" spans="4:8" ht="12.75">
      <c r="D14" t="s">
        <v>25</v>
      </c>
      <c r="F14" s="20"/>
      <c r="G14" s="17"/>
      <c r="H14" s="8"/>
    </row>
    <row r="15" spans="4:11" ht="12.75">
      <c r="D15" t="s">
        <v>23</v>
      </c>
      <c r="G15" s="11">
        <f>SUM(G12:G14)</f>
        <v>6.907254361799816</v>
      </c>
      <c r="H15" s="7" t="s">
        <v>27</v>
      </c>
      <c r="J15" s="10" t="s">
        <v>24</v>
      </c>
      <c r="K15" s="11">
        <f>((G12*H12)+(G13*H13)+(G14*H14))/G15</f>
        <v>0.6616720951874502</v>
      </c>
    </row>
    <row r="16" ht="12.75">
      <c r="F16" s="7"/>
    </row>
    <row r="17" spans="3:7" ht="12.75">
      <c r="C17" s="12" t="s">
        <v>13</v>
      </c>
      <c r="F17" t="s">
        <v>2</v>
      </c>
      <c r="G17" s="8">
        <v>10</v>
      </c>
    </row>
    <row r="18" spans="6:7" ht="12.75">
      <c r="F18" s="3" t="s">
        <v>14</v>
      </c>
      <c r="G18" s="8">
        <v>721</v>
      </c>
    </row>
    <row r="19" spans="6:11" ht="15.75">
      <c r="F19" s="3" t="s">
        <v>15</v>
      </c>
      <c r="G19" s="23">
        <v>718.8</v>
      </c>
      <c r="I19" s="1" t="s">
        <v>29</v>
      </c>
      <c r="J19" s="14">
        <f>1.8*(1.1-K15)*(G17^0.5)/(G20^0.3333)</f>
        <v>0.890516857657695</v>
      </c>
      <c r="K19" t="s">
        <v>18</v>
      </c>
    </row>
    <row r="20" spans="6:11" ht="14.25">
      <c r="F20" s="1" t="s">
        <v>38</v>
      </c>
      <c r="G20">
        <f>(G18-G19)*100/G17</f>
        <v>22.000000000000455</v>
      </c>
      <c r="I20" s="5" t="s">
        <v>30</v>
      </c>
      <c r="J20" s="18">
        <v>0</v>
      </c>
      <c r="K20" t="s">
        <v>19</v>
      </c>
    </row>
    <row r="21" ht="12.75">
      <c r="J21" t="s">
        <v>51</v>
      </c>
    </row>
    <row r="22" spans="3:7" ht="12.75">
      <c r="C22" s="12" t="s">
        <v>28</v>
      </c>
      <c r="F22" s="1" t="s">
        <v>2</v>
      </c>
      <c r="G22" s="8">
        <v>1728</v>
      </c>
    </row>
    <row r="23" spans="6:7" ht="12.75">
      <c r="F23" s="3" t="s">
        <v>14</v>
      </c>
      <c r="G23" s="23">
        <v>719.2</v>
      </c>
    </row>
    <row r="24" spans="6:7" ht="12.75">
      <c r="F24" s="3" t="s">
        <v>15</v>
      </c>
      <c r="G24" s="20">
        <v>670.22</v>
      </c>
    </row>
    <row r="25" spans="3:12" s="1" customFormat="1" ht="12.75">
      <c r="C25"/>
      <c r="D25"/>
      <c r="E25"/>
      <c r="F25" s="1" t="s">
        <v>38</v>
      </c>
      <c r="G25">
        <f>(G23-G24)*100/G22</f>
        <v>2.834490740740742</v>
      </c>
      <c r="H25"/>
      <c r="I25"/>
      <c r="J25"/>
      <c r="K25"/>
      <c r="L25"/>
    </row>
    <row r="26" spans="3:12" s="1" customFormat="1" ht="12.75">
      <c r="C26"/>
      <c r="D26"/>
      <c r="E26"/>
      <c r="F26" s="1" t="s">
        <v>3</v>
      </c>
      <c r="G26" s="8">
        <v>0.457</v>
      </c>
      <c r="H26" t="s">
        <v>17</v>
      </c>
      <c r="I26"/>
      <c r="J26"/>
      <c r="K26"/>
      <c r="L26"/>
    </row>
    <row r="27" spans="6:8" ht="12.75">
      <c r="F27" s="1" t="s">
        <v>4</v>
      </c>
      <c r="G27">
        <f>3.281*G26*G25^0.5</f>
        <v>2.524410348135449</v>
      </c>
      <c r="H27" t="s">
        <v>18</v>
      </c>
    </row>
    <row r="28" spans="6:8" ht="15.75">
      <c r="F28" s="1" t="s">
        <v>7</v>
      </c>
      <c r="G28">
        <f>G22/(60*G27)</f>
        <v>11.40860479409456</v>
      </c>
      <c r="H28" t="s">
        <v>18</v>
      </c>
    </row>
    <row r="29" ht="12.75">
      <c r="F29" s="1"/>
    </row>
    <row r="30" spans="3:11" ht="14.25">
      <c r="C30" s="13" t="s">
        <v>35</v>
      </c>
      <c r="F30" s="1"/>
      <c r="I30" s="5" t="s">
        <v>31</v>
      </c>
      <c r="J30" s="11">
        <f>IF((J20+G28)&lt;10,10,J20+G28)</f>
        <v>11.40860479409456</v>
      </c>
      <c r="K30" t="s">
        <v>16</v>
      </c>
    </row>
    <row r="31" spans="8:9" ht="12.75">
      <c r="H31" s="24"/>
      <c r="I31" s="24"/>
    </row>
    <row r="32" spans="3:9" ht="12.75">
      <c r="C32" s="12" t="s">
        <v>36</v>
      </c>
      <c r="H32" s="1"/>
      <c r="I32" s="1"/>
    </row>
    <row r="33" spans="3:12" ht="14.25">
      <c r="C33" s="6" t="s">
        <v>11</v>
      </c>
      <c r="D33" s="16" t="s">
        <v>20</v>
      </c>
      <c r="E33" s="10" t="s">
        <v>21</v>
      </c>
      <c r="F33" s="10" t="s">
        <v>22</v>
      </c>
      <c r="G33" s="10" t="s">
        <v>0</v>
      </c>
      <c r="H33" s="10" t="s">
        <v>31</v>
      </c>
      <c r="I33" s="10" t="s">
        <v>1</v>
      </c>
      <c r="J33" s="10" t="s">
        <v>5</v>
      </c>
      <c r="K33" s="6" t="s">
        <v>6</v>
      </c>
      <c r="L33" s="1"/>
    </row>
    <row r="34" spans="3:12" ht="12.75">
      <c r="C34" s="4" t="s">
        <v>32</v>
      </c>
      <c r="D34" s="3">
        <v>85.568</v>
      </c>
      <c r="E34" s="3">
        <v>16.5</v>
      </c>
      <c r="F34" s="3">
        <v>0.95</v>
      </c>
      <c r="G34" s="3">
        <f>G15</f>
        <v>6.907254361799816</v>
      </c>
      <c r="H34" s="15">
        <f>J30</f>
        <v>11.40860479409456</v>
      </c>
      <c r="I34" s="15">
        <f>K15</f>
        <v>0.6616720951874502</v>
      </c>
      <c r="J34" s="15">
        <f aca="true" t="shared" si="0" ref="J34:J39">D34/((H34+E34)^F34)</f>
        <v>3.621263787515161</v>
      </c>
      <c r="K34" s="17">
        <f aca="true" t="shared" si="1" ref="K34:K39">G34*J34*I34</f>
        <v>16.550397560773405</v>
      </c>
      <c r="L34" s="1"/>
    </row>
    <row r="35" spans="3:11" ht="12.75">
      <c r="C35" s="4" t="s">
        <v>33</v>
      </c>
      <c r="D35" s="3">
        <v>118.822</v>
      </c>
      <c r="E35" s="3">
        <v>18.7</v>
      </c>
      <c r="F35" s="3">
        <v>0.969</v>
      </c>
      <c r="G35" s="3">
        <f>G15</f>
        <v>6.907254361799816</v>
      </c>
      <c r="H35" s="15">
        <f>J30</f>
        <v>11.40860479409456</v>
      </c>
      <c r="I35" s="15">
        <f>K15</f>
        <v>0.6616720951874502</v>
      </c>
      <c r="J35" s="15">
        <f t="shared" si="0"/>
        <v>4.385767818555172</v>
      </c>
      <c r="K35" s="17">
        <f t="shared" si="1"/>
        <v>20.044438976410834</v>
      </c>
    </row>
    <row r="36" spans="3:11" ht="12.75">
      <c r="C36" s="4" t="s">
        <v>34</v>
      </c>
      <c r="D36" s="3">
        <v>112.172</v>
      </c>
      <c r="E36" s="3">
        <v>16.8</v>
      </c>
      <c r="F36" s="3">
        <v>0.923</v>
      </c>
      <c r="G36" s="3">
        <f>G15</f>
        <v>6.907254361799816</v>
      </c>
      <c r="H36" s="15">
        <f>J30</f>
        <v>11.40860479409456</v>
      </c>
      <c r="I36" s="15">
        <f>K15</f>
        <v>0.6616720951874502</v>
      </c>
      <c r="J36" s="15">
        <f t="shared" si="0"/>
        <v>5.1425940220496935</v>
      </c>
      <c r="K36" s="17">
        <f t="shared" si="1"/>
        <v>23.503390129162973</v>
      </c>
    </row>
    <row r="37" spans="3:11" ht="12.75">
      <c r="C37" s="4" t="s">
        <v>10</v>
      </c>
      <c r="D37" s="9">
        <v>198.92</v>
      </c>
      <c r="E37" s="3">
        <v>19.3</v>
      </c>
      <c r="F37" s="3">
        <v>1.004</v>
      </c>
      <c r="G37" s="3">
        <f>G15</f>
        <v>6.907254361799816</v>
      </c>
      <c r="H37" s="15">
        <f>J30</f>
        <v>11.40860479409456</v>
      </c>
      <c r="I37" s="15">
        <f>K15</f>
        <v>0.6616720951874502</v>
      </c>
      <c r="J37" s="15">
        <f t="shared" si="0"/>
        <v>6.389536052216458</v>
      </c>
      <c r="K37" s="17">
        <f t="shared" si="1"/>
        <v>29.202336007021493</v>
      </c>
    </row>
    <row r="38" spans="3:11" ht="12.75">
      <c r="C38" s="4" t="s">
        <v>8</v>
      </c>
      <c r="D38" s="9">
        <v>206.025</v>
      </c>
      <c r="E38" s="3">
        <v>19.6</v>
      </c>
      <c r="F38" s="3">
        <v>0.99</v>
      </c>
      <c r="G38" s="3">
        <f>G15</f>
        <v>6.907254361799816</v>
      </c>
      <c r="H38" s="15">
        <f>J30</f>
        <v>11.40860479409456</v>
      </c>
      <c r="I38" s="15">
        <f>K15</f>
        <v>0.6616720951874502</v>
      </c>
      <c r="J38" s="15">
        <f t="shared" si="0"/>
        <v>6.876263634723169</v>
      </c>
      <c r="K38" s="17">
        <f t="shared" si="1"/>
        <v>31.426845312875663</v>
      </c>
    </row>
    <row r="39" spans="3:11" ht="12.75">
      <c r="C39" s="4" t="s">
        <v>9</v>
      </c>
      <c r="D39" s="9">
        <v>355.551</v>
      </c>
      <c r="E39" s="3">
        <v>23.199</v>
      </c>
      <c r="F39" s="3">
        <v>1.076</v>
      </c>
      <c r="G39" s="3">
        <f>G15</f>
        <v>6.907254361799816</v>
      </c>
      <c r="H39" s="15">
        <f>J30</f>
        <v>11.40860479409456</v>
      </c>
      <c r="I39" s="15">
        <f>K15</f>
        <v>0.6616720951874502</v>
      </c>
      <c r="J39" s="15">
        <f t="shared" si="0"/>
        <v>7.847897543327478</v>
      </c>
      <c r="K39" s="17">
        <f t="shared" si="1"/>
        <v>35.86754016818304</v>
      </c>
    </row>
    <row r="40" spans="10:11" ht="12.75">
      <c r="J40" s="2"/>
      <c r="K40" s="2"/>
    </row>
    <row r="41" spans="10:11" ht="12.75">
      <c r="J41" s="2"/>
      <c r="K41" s="2"/>
    </row>
    <row r="42" spans="10:11" ht="12.75">
      <c r="J42" s="2"/>
      <c r="K42" s="2"/>
    </row>
    <row r="43" spans="10:11" ht="12.75">
      <c r="J43" s="2"/>
      <c r="K43" s="2"/>
    </row>
  </sheetData>
  <sheetProtection/>
  <mergeCells count="2">
    <mergeCell ref="H31:I31"/>
    <mergeCell ref="J5:K5"/>
  </mergeCells>
  <printOptions/>
  <pageMargins left="0.75" right="0.75" top="1" bottom="1" header="0.5" footer="0.5"/>
  <pageSetup fitToHeight="1" fitToWidth="1" horizontalDpi="600" verticalDpi="600" orientation="landscape" scale="94" r:id="rId2"/>
  <headerFooter alignWithMargins="0">
    <oddHeader>&amp;C&amp;A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Woolpert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Chandraratna, Susantha</dc:creator>
  <cp:keywords/>
  <dc:description/>
  <cp:lastModifiedBy>dlalkota</cp:lastModifiedBy>
  <cp:lastPrinted>2007-12-20T21:48:30Z</cp:lastPrinted>
  <dcterms:created xsi:type="dcterms:W3CDTF">2005-08-01T13:54:03Z</dcterms:created>
  <dcterms:modified xsi:type="dcterms:W3CDTF">2007-12-26T18:42:49Z</dcterms:modified>
  <cp:category/>
  <cp:version/>
  <cp:contentType/>
  <cp:contentStatus/>
</cp:coreProperties>
</file>