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17235" windowHeight="5925" activeTab="0"/>
  </bookViews>
  <sheets>
    <sheet name="Area 81" sheetId="1" r:id="rId1"/>
  </sheets>
  <definedNames>
    <definedName name="_xlnm.Print_Area" localSheetId="0">'Area 81'!$B$1:$M$42</definedName>
  </definedNames>
  <calcPr fullCalcOnLoad="1"/>
</workbook>
</file>

<file path=xl/sharedStrings.xml><?xml version="1.0" encoding="utf-8"?>
<sst xmlns="http://schemas.openxmlformats.org/spreadsheetml/2006/main" count="63" uniqueCount="53">
  <si>
    <t>Ac</t>
  </si>
  <si>
    <t>C</t>
  </si>
  <si>
    <t>Length</t>
  </si>
  <si>
    <t>k</t>
  </si>
  <si>
    <t>V</t>
  </si>
  <si>
    <t>I</t>
  </si>
  <si>
    <t>Q cu ft/s</t>
  </si>
  <si>
    <r>
      <t>t</t>
    </r>
    <r>
      <rPr>
        <vertAlign val="subscript"/>
        <sz val="10"/>
        <rFont val="Arial"/>
        <family val="2"/>
      </rPr>
      <t>s</t>
    </r>
  </si>
  <si>
    <t>50 Years</t>
  </si>
  <si>
    <t>100 Years</t>
  </si>
  <si>
    <t>25 Years</t>
  </si>
  <si>
    <t>Frequency</t>
  </si>
  <si>
    <t>Pavement Area</t>
  </si>
  <si>
    <t>Overland Flow</t>
  </si>
  <si>
    <t>High Elevation</t>
  </si>
  <si>
    <t>Low Elevation</t>
  </si>
  <si>
    <t>min</t>
  </si>
  <si>
    <t>(1101.2.2)</t>
  </si>
  <si>
    <t xml:space="preserve">a </t>
  </si>
  <si>
    <t>b</t>
  </si>
  <si>
    <t>c</t>
  </si>
  <si>
    <t>Total Area</t>
  </si>
  <si>
    <t>Weighted "C" =</t>
  </si>
  <si>
    <t>Other</t>
  </si>
  <si>
    <t>Coefficient of Runoff (1101.2.3)</t>
  </si>
  <si>
    <t xml:space="preserve"> acres</t>
  </si>
  <si>
    <t>Shallow Concentrated Flow</t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</si>
  <si>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</si>
  <si>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c</t>
    </r>
  </si>
  <si>
    <t>2 Years</t>
  </si>
  <si>
    <t>5 Years</t>
  </si>
  <si>
    <t>10 Years</t>
  </si>
  <si>
    <t>Since the time of concentration = to + ts</t>
  </si>
  <si>
    <t>For  Intensity Zone D</t>
  </si>
  <si>
    <t>Non-paved Area</t>
  </si>
  <si>
    <t>Slope %</t>
  </si>
  <si>
    <t>Client:</t>
  </si>
  <si>
    <t>Subject:</t>
  </si>
  <si>
    <t>Sheet:</t>
  </si>
  <si>
    <t>Order No:</t>
  </si>
  <si>
    <t>Date:</t>
  </si>
  <si>
    <t>ODOT</t>
  </si>
  <si>
    <t>Pipe Culvert Calculations</t>
  </si>
  <si>
    <t>Rational Method</t>
  </si>
  <si>
    <t xml:space="preserve">     of</t>
  </si>
  <si>
    <t>Area (Ac)</t>
  </si>
  <si>
    <t>Area (Sft)</t>
  </si>
  <si>
    <r>
      <t>use t</t>
    </r>
    <r>
      <rPr>
        <b/>
        <vertAlign val="subscript"/>
        <sz val="10"/>
        <rFont val="Arial"/>
        <family val="2"/>
      </rPr>
      <t>c</t>
    </r>
  </si>
  <si>
    <t>Computed by: KAG</t>
  </si>
  <si>
    <t>Checked by: JF</t>
  </si>
  <si>
    <t>Weighted "C" for non-paved area</t>
  </si>
  <si>
    <t>(poor grass - Table 1101-1)</t>
  </si>
  <si>
    <t>CR 28 STA. 17+00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</si>
</sst>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26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22" borderId="0" xfId="0" applyFill="1" applyAlignment="1">
      <alignment/>
    </xf>
    <xf numFmtId="0" fontId="3" fillId="0" borderId="0" xfId="0" applyFont="1" applyAlignment="1">
      <alignment horizontal="center"/>
    </xf>
    <xf numFmtId="0" fontId="3" fillId="2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2" fontId="0" fillId="22" borderId="0" xfId="0" applyNumberFormat="1" applyFill="1" applyAlignment="1">
      <alignment/>
    </xf>
    <xf numFmtId="0" fontId="0" fillId="4" borderId="0" xfId="0" applyFill="1" applyAlignment="1">
      <alignment/>
    </xf>
    <xf numFmtId="2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1" fontId="0" fillId="24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14" fontId="0" fillId="0" borderId="10" xfId="0" applyNumberFormat="1" applyBorder="1" applyAlignment="1">
      <alignment/>
    </xf>
    <xf numFmtId="1" fontId="0" fillId="22" borderId="0" xfId="0" applyNumberFormat="1" applyFill="1" applyAlignment="1">
      <alignment/>
    </xf>
    <xf numFmtId="1" fontId="3" fillId="22" borderId="0" xfId="0" applyNumberFormat="1" applyFont="1" applyFill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38100</xdr:rowOff>
    </xdr:from>
    <xdr:to>
      <xdr:col>3</xdr:col>
      <xdr:colOff>361950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61950"/>
          <a:ext cx="1600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4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3" max="3" width="12.28125" style="0" customWidth="1"/>
    <col min="7" max="7" width="10.57421875" style="0" bestFit="1" customWidth="1"/>
  </cols>
  <sheetData>
    <row r="1" spans="4:10" ht="12.75">
      <c r="D1" s="29" t="s">
        <v>52</v>
      </c>
      <c r="E1" s="29"/>
      <c r="F1" s="29"/>
      <c r="G1" s="29"/>
      <c r="H1" s="29"/>
      <c r="I1" s="29"/>
      <c r="J1" s="29"/>
    </row>
    <row r="3" spans="5:11" ht="12.75">
      <c r="E3" t="s">
        <v>36</v>
      </c>
      <c r="F3" t="s">
        <v>41</v>
      </c>
      <c r="J3" s="3" t="s">
        <v>38</v>
      </c>
      <c r="K3" s="3" t="s">
        <v>44</v>
      </c>
    </row>
    <row r="5" spans="5:10" ht="12.75">
      <c r="E5" t="s">
        <v>37</v>
      </c>
      <c r="F5" t="s">
        <v>42</v>
      </c>
      <c r="J5" t="s">
        <v>39</v>
      </c>
    </row>
    <row r="7" spans="5:11" ht="12.75">
      <c r="E7" t="s">
        <v>48</v>
      </c>
      <c r="I7" t="s">
        <v>40</v>
      </c>
      <c r="J7" s="27">
        <v>39675</v>
      </c>
      <c r="K7" s="28"/>
    </row>
    <row r="8" spans="3:12" ht="12.75">
      <c r="C8" s="20"/>
      <c r="D8" s="20"/>
      <c r="E8" s="20" t="s">
        <v>49</v>
      </c>
      <c r="F8" s="20"/>
      <c r="G8" s="20"/>
      <c r="H8" s="20"/>
      <c r="I8" s="20" t="s">
        <v>40</v>
      </c>
      <c r="J8" s="30">
        <v>39755</v>
      </c>
      <c r="K8" s="20"/>
      <c r="L8" s="20"/>
    </row>
    <row r="10" spans="3:15" ht="12.75">
      <c r="C10" s="7" t="s">
        <v>43</v>
      </c>
      <c r="O10" s="22"/>
    </row>
    <row r="12" spans="3:12" ht="12.75">
      <c r="C12" s="12" t="s">
        <v>24</v>
      </c>
      <c r="L12" s="22"/>
    </row>
    <row r="13" spans="6:8" ht="12.75">
      <c r="F13" s="3" t="s">
        <v>46</v>
      </c>
      <c r="G13" s="3" t="s">
        <v>45</v>
      </c>
      <c r="H13" s="3" t="s">
        <v>1</v>
      </c>
    </row>
    <row r="14" spans="4:8" ht="12.75">
      <c r="D14" t="s">
        <v>12</v>
      </c>
      <c r="F14" s="24">
        <v>131170</v>
      </c>
      <c r="G14" s="17">
        <f>F14/43560</f>
        <v>3.011248852157943</v>
      </c>
      <c r="H14" s="8">
        <v>0.9</v>
      </c>
    </row>
    <row r="15" spans="4:10" ht="12.75">
      <c r="D15" t="s">
        <v>34</v>
      </c>
      <c r="F15" s="21">
        <f>531078-F14</f>
        <v>399908</v>
      </c>
      <c r="G15" s="17">
        <f>F15/43560</f>
        <v>9.180624426078971</v>
      </c>
      <c r="H15" s="23">
        <v>0.5</v>
      </c>
      <c r="J15" t="s">
        <v>50</v>
      </c>
    </row>
    <row r="16" spans="4:8" ht="12.75">
      <c r="D16" t="s">
        <v>23</v>
      </c>
      <c r="F16" s="21"/>
      <c r="G16" s="17"/>
      <c r="H16" s="8"/>
    </row>
    <row r="17" spans="4:11" ht="12.75">
      <c r="D17" t="s">
        <v>21</v>
      </c>
      <c r="F17" s="22">
        <f>SUM(F14:F15)</f>
        <v>531078</v>
      </c>
      <c r="G17" s="11">
        <f>+F17/66/660</f>
        <v>12.191873278236915</v>
      </c>
      <c r="H17" s="7" t="s">
        <v>25</v>
      </c>
      <c r="J17" s="10" t="s">
        <v>22</v>
      </c>
      <c r="K17" s="11">
        <f>((G14*H14)+(G15*H15)+(G16*H16))/G17</f>
        <v>0.5987952805425945</v>
      </c>
    </row>
    <row r="18" ht="12.75">
      <c r="F18" s="7"/>
    </row>
    <row r="19" spans="3:7" ht="12.75">
      <c r="C19" s="12" t="s">
        <v>13</v>
      </c>
      <c r="F19" t="s">
        <v>2</v>
      </c>
      <c r="G19" s="8">
        <v>106</v>
      </c>
    </row>
    <row r="20" spans="6:7" ht="12.75">
      <c r="F20" s="3" t="s">
        <v>14</v>
      </c>
      <c r="G20" s="21">
        <v>860</v>
      </c>
    </row>
    <row r="21" spans="6:11" ht="15.75">
      <c r="F21" s="3" t="s">
        <v>15</v>
      </c>
      <c r="G21" s="18">
        <v>820</v>
      </c>
      <c r="I21" s="1" t="s">
        <v>27</v>
      </c>
      <c r="J21" s="14">
        <f>1.8*(1.1-K17)*(G19^0.5)/(G22^0.3333)</f>
        <v>2.769545084502934</v>
      </c>
      <c r="K21" t="s">
        <v>17</v>
      </c>
    </row>
    <row r="22" spans="6:10" ht="12.75">
      <c r="F22" s="1" t="s">
        <v>35</v>
      </c>
      <c r="G22" s="33">
        <f>(G20-G21)*100/G19</f>
        <v>37.735849056603776</v>
      </c>
      <c r="I22" s="5"/>
      <c r="J22" s="19"/>
    </row>
    <row r="24" spans="3:7" ht="12.75">
      <c r="C24" s="12" t="s">
        <v>26</v>
      </c>
      <c r="F24" s="1" t="s">
        <v>2</v>
      </c>
      <c r="G24" s="8">
        <v>2200</v>
      </c>
    </row>
    <row r="25" spans="6:7" ht="12.75">
      <c r="F25" s="3" t="s">
        <v>14</v>
      </c>
      <c r="G25" s="18">
        <v>820</v>
      </c>
    </row>
    <row r="26" spans="6:7" ht="12.75">
      <c r="F26" s="3" t="s">
        <v>15</v>
      </c>
      <c r="G26" s="21">
        <v>714</v>
      </c>
    </row>
    <row r="27" spans="3:12" s="1" customFormat="1" ht="12.75">
      <c r="C27"/>
      <c r="D27"/>
      <c r="E27"/>
      <c r="F27" s="1" t="s">
        <v>35</v>
      </c>
      <c r="G27" s="14">
        <f>(G25-G26)*100/G24</f>
        <v>4.818181818181818</v>
      </c>
      <c r="H27"/>
      <c r="I27"/>
      <c r="J27"/>
      <c r="K27"/>
      <c r="L27"/>
    </row>
    <row r="28" spans="3:12" s="1" customFormat="1" ht="12.75">
      <c r="C28"/>
      <c r="D28"/>
      <c r="E28"/>
      <c r="F28" s="1" t="s">
        <v>3</v>
      </c>
      <c r="G28" s="8">
        <v>0.305</v>
      </c>
      <c r="H28" t="s">
        <v>51</v>
      </c>
      <c r="I28"/>
      <c r="J28"/>
      <c r="K28"/>
      <c r="L28"/>
    </row>
    <row r="29" spans="6:8" ht="12.75">
      <c r="F29" s="1" t="s">
        <v>4</v>
      </c>
      <c r="G29" s="14">
        <f>3.281*G28*G27^0.5</f>
        <v>2.196583221574423</v>
      </c>
      <c r="H29" t="s">
        <v>17</v>
      </c>
    </row>
    <row r="30" spans="6:8" ht="15.75">
      <c r="F30" s="1" t="s">
        <v>7</v>
      </c>
      <c r="G30" s="33">
        <f>G24/(60*G29)</f>
        <v>16.692591615256653</v>
      </c>
      <c r="H30" t="s">
        <v>17</v>
      </c>
    </row>
    <row r="31" ht="12.75">
      <c r="F31" s="1"/>
    </row>
    <row r="32" spans="3:11" ht="14.25">
      <c r="C32" s="13" t="s">
        <v>32</v>
      </c>
      <c r="F32" s="1"/>
      <c r="I32" s="5" t="s">
        <v>28</v>
      </c>
      <c r="J32" s="11">
        <f>+G30+J21</f>
        <v>19.462136699759586</v>
      </c>
      <c r="K32" t="s">
        <v>16</v>
      </c>
    </row>
    <row r="33" spans="8:11" ht="14.25">
      <c r="H33" s="26" t="s">
        <v>47</v>
      </c>
      <c r="I33" s="26"/>
      <c r="J33" s="11">
        <v>19.5</v>
      </c>
      <c r="K33" t="s">
        <v>16</v>
      </c>
    </row>
    <row r="34" spans="3:9" ht="12.75">
      <c r="C34" s="12" t="s">
        <v>33</v>
      </c>
      <c r="H34" s="1"/>
      <c r="I34" s="1"/>
    </row>
    <row r="35" spans="3:12" ht="14.25">
      <c r="C35" s="6" t="s">
        <v>11</v>
      </c>
      <c r="D35" s="16" t="s">
        <v>18</v>
      </c>
      <c r="E35" s="10" t="s">
        <v>19</v>
      </c>
      <c r="F35" s="10" t="s">
        <v>20</v>
      </c>
      <c r="G35" s="10" t="s">
        <v>0</v>
      </c>
      <c r="H35" s="10" t="s">
        <v>28</v>
      </c>
      <c r="I35" s="10" t="s">
        <v>1</v>
      </c>
      <c r="J35" s="10" t="s">
        <v>5</v>
      </c>
      <c r="K35" s="6" t="s">
        <v>6</v>
      </c>
      <c r="L35" s="1"/>
    </row>
    <row r="36" spans="3:12" ht="12.75">
      <c r="C36" s="4" t="s">
        <v>29</v>
      </c>
      <c r="D36" s="3">
        <v>85.568</v>
      </c>
      <c r="E36" s="3">
        <v>16.5</v>
      </c>
      <c r="F36" s="3">
        <v>0.95</v>
      </c>
      <c r="G36" s="3">
        <f>G17</f>
        <v>12.191873278236915</v>
      </c>
      <c r="H36" s="15">
        <f>J33</f>
        <v>19.5</v>
      </c>
      <c r="I36" s="15">
        <f>K17</f>
        <v>0.5987952805425945</v>
      </c>
      <c r="J36" s="15">
        <f aca="true" t="shared" si="0" ref="J36:J41">D36/((H36+E36)^F36)</f>
        <v>2.843308645091928</v>
      </c>
      <c r="K36" s="31">
        <f aca="true" t="shared" si="1" ref="K36:K41">G36*J36*I36</f>
        <v>20.75739330348367</v>
      </c>
      <c r="L36" s="1"/>
    </row>
    <row r="37" spans="3:11" ht="12.75">
      <c r="C37" s="4" t="s">
        <v>30</v>
      </c>
      <c r="D37" s="3">
        <v>118.822</v>
      </c>
      <c r="E37" s="3">
        <v>18.7</v>
      </c>
      <c r="F37" s="3">
        <v>0.969</v>
      </c>
      <c r="G37" s="3">
        <f>G17</f>
        <v>12.191873278236915</v>
      </c>
      <c r="H37" s="15">
        <f>J33</f>
        <v>19.5</v>
      </c>
      <c r="I37" s="15">
        <f>K17</f>
        <v>0.5987952805425945</v>
      </c>
      <c r="J37" s="15">
        <f t="shared" si="0"/>
        <v>3.4823904202253115</v>
      </c>
      <c r="K37" s="31">
        <f t="shared" si="1"/>
        <v>25.422969016634312</v>
      </c>
    </row>
    <row r="38" spans="3:11" ht="12.75">
      <c r="C38" s="4" t="s">
        <v>31</v>
      </c>
      <c r="D38" s="3">
        <v>112.172</v>
      </c>
      <c r="E38" s="3">
        <v>16.8</v>
      </c>
      <c r="F38" s="3">
        <v>0.923</v>
      </c>
      <c r="G38" s="3">
        <f>G17</f>
        <v>12.191873278236915</v>
      </c>
      <c r="H38" s="15">
        <f>J33</f>
        <v>19.5</v>
      </c>
      <c r="I38" s="15">
        <f>K17</f>
        <v>0.5987952805425945</v>
      </c>
      <c r="J38" s="15">
        <f t="shared" si="0"/>
        <v>4.07465317395399</v>
      </c>
      <c r="K38" s="31">
        <f t="shared" si="1"/>
        <v>29.74674545201071</v>
      </c>
    </row>
    <row r="39" spans="3:11" ht="12.75">
      <c r="C39" s="4" t="s">
        <v>10</v>
      </c>
      <c r="D39" s="9">
        <v>198.92</v>
      </c>
      <c r="E39" s="3">
        <v>19.3</v>
      </c>
      <c r="F39" s="3">
        <v>1.004</v>
      </c>
      <c r="G39" s="3">
        <f>G17</f>
        <v>12.191873278236915</v>
      </c>
      <c r="H39" s="15">
        <f>J33</f>
        <v>19.5</v>
      </c>
      <c r="I39" s="15">
        <f>K17</f>
        <v>0.5987952805425945</v>
      </c>
      <c r="J39" s="15">
        <f t="shared" si="0"/>
        <v>5.052326378545553</v>
      </c>
      <c r="K39" s="32">
        <f t="shared" si="1"/>
        <v>36.88418628700954</v>
      </c>
    </row>
    <row r="40" spans="3:11" ht="12.75">
      <c r="C40" s="4" t="s">
        <v>8</v>
      </c>
      <c r="D40" s="9">
        <v>206.025</v>
      </c>
      <c r="E40" s="3">
        <v>19.6</v>
      </c>
      <c r="F40" s="3">
        <v>0.99</v>
      </c>
      <c r="G40" s="3">
        <f>G17</f>
        <v>12.191873278236915</v>
      </c>
      <c r="H40" s="15">
        <f>J33</f>
        <v>19.5</v>
      </c>
      <c r="I40" s="15">
        <f>K17</f>
        <v>0.5987952805425945</v>
      </c>
      <c r="J40" s="15">
        <f t="shared" si="0"/>
        <v>5.465940917353269</v>
      </c>
      <c r="K40" s="31">
        <f t="shared" si="1"/>
        <v>39.903752830687814</v>
      </c>
    </row>
    <row r="41" spans="3:11" ht="12.75">
      <c r="C41" s="4" t="s">
        <v>9</v>
      </c>
      <c r="D41" s="9">
        <v>355.551</v>
      </c>
      <c r="E41" s="3">
        <v>23.199</v>
      </c>
      <c r="F41" s="3">
        <v>1.076</v>
      </c>
      <c r="G41" s="3">
        <f>G17</f>
        <v>12.191873278236915</v>
      </c>
      <c r="H41" s="15">
        <f>J33</f>
        <v>19.5</v>
      </c>
      <c r="I41" s="15">
        <f>K17</f>
        <v>0.5987952805425945</v>
      </c>
      <c r="J41" s="15">
        <f t="shared" si="0"/>
        <v>6.259972925204299</v>
      </c>
      <c r="K41" s="32">
        <f t="shared" si="1"/>
        <v>45.70053282886693</v>
      </c>
    </row>
    <row r="42" spans="10:11" ht="12.75">
      <c r="J42" s="2"/>
      <c r="K42" s="25"/>
    </row>
    <row r="43" spans="10:11" ht="12.75">
      <c r="J43" s="2"/>
      <c r="K43" s="2"/>
    </row>
    <row r="44" spans="10:11" ht="12.75">
      <c r="J44" s="2"/>
      <c r="K44" s="2"/>
    </row>
    <row r="45" spans="10:11" ht="12.75">
      <c r="J45" s="2"/>
      <c r="K45" s="2"/>
    </row>
  </sheetData>
  <sheetProtection/>
  <mergeCells count="3">
    <mergeCell ref="H33:I33"/>
    <mergeCell ref="J7:K7"/>
    <mergeCell ref="D1:J1"/>
  </mergeCells>
  <printOptions/>
  <pageMargins left="0.75" right="0.75" top="1" bottom="1" header="0.5" footer="0.5"/>
  <pageSetup fitToHeight="1" fitToWidth="1" horizontalDpi="600" verticalDpi="600" orientation="portrait" scale="78" r:id="rId2"/>
  <headerFooter alignWithMargins="0">
    <oddHeader>&amp;C&amp;A</oddHead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Woolpert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Chandraratna, Susantha</dc:creator>
  <cp:keywords/>
  <dc:description/>
  <cp:lastModifiedBy>Kathryn Gruver</cp:lastModifiedBy>
  <cp:lastPrinted>2008-12-02T20:09:47Z</cp:lastPrinted>
  <dcterms:created xsi:type="dcterms:W3CDTF">2005-08-01T13:54:03Z</dcterms:created>
  <dcterms:modified xsi:type="dcterms:W3CDTF">2008-12-02T20:09:50Z</dcterms:modified>
  <cp:category/>
  <cp:version/>
  <cp:contentType/>
  <cp:contentStatus/>
</cp:coreProperties>
</file>