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92DCD066-D896-438A-B8DB-6B5BD8BDBF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1" i="1" l="1"/>
  <c r="L161" i="1"/>
  <c r="O84" i="1"/>
  <c r="L84" i="1"/>
  <c r="O107" i="1"/>
  <c r="L107" i="1"/>
  <c r="O110" i="1"/>
  <c r="O111" i="1"/>
  <c r="O112" i="1"/>
  <c r="O113" i="1"/>
  <c r="O114" i="1"/>
  <c r="O115" i="1"/>
  <c r="O116" i="1"/>
  <c r="O117" i="1"/>
  <c r="O118" i="1"/>
  <c r="O119" i="1"/>
  <c r="O122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80" i="1"/>
  <c r="L80" i="1"/>
  <c r="O74" i="1"/>
  <c r="L74" i="1"/>
  <c r="O65" i="1"/>
  <c r="L65" i="1"/>
  <c r="O66" i="1"/>
  <c r="O67" i="1"/>
  <c r="O68" i="1"/>
  <c r="O105" i="1"/>
  <c r="O104" i="1"/>
  <c r="O103" i="1"/>
  <c r="R162" i="1"/>
  <c r="R163" i="1" s="1"/>
  <c r="Q162" i="1"/>
  <c r="Q163" i="1" s="1"/>
  <c r="P161" i="1"/>
  <c r="N161" i="1"/>
  <c r="M161" i="1"/>
  <c r="O62" i="1"/>
  <c r="O61" i="1"/>
  <c r="O60" i="1"/>
  <c r="O59" i="1"/>
  <c r="O58" i="1"/>
  <c r="O57" i="1"/>
  <c r="O56" i="1"/>
  <c r="O53" i="1"/>
  <c r="O52" i="1"/>
  <c r="O51" i="1"/>
  <c r="L51" i="1"/>
  <c r="AD163" i="1" l="1"/>
  <c r="AC163" i="1"/>
  <c r="AB163" i="1"/>
  <c r="AA163" i="1"/>
  <c r="Z163" i="1"/>
  <c r="Y163" i="1"/>
  <c r="X163" i="1"/>
  <c r="W163" i="1"/>
  <c r="V163" i="1"/>
  <c r="U163" i="1"/>
  <c r="T163" i="1"/>
  <c r="S163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D86" i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C84" i="1"/>
  <c r="AB84" i="1"/>
  <c r="AA84" i="1"/>
  <c r="Z84" i="1"/>
  <c r="Y84" i="1"/>
  <c r="X84" i="1"/>
  <c r="W84" i="1"/>
  <c r="V84" i="1"/>
  <c r="U84" i="1"/>
  <c r="T84" i="1"/>
  <c r="S84" i="1"/>
  <c r="L23" i="1" l="1"/>
  <c r="L162" i="1" s="1"/>
  <c r="L163" i="1" s="1"/>
  <c r="M23" i="1"/>
  <c r="M84" i="1" s="1"/>
  <c r="M162" i="1" s="1"/>
  <c r="N23" i="1"/>
  <c r="N84" i="1" s="1"/>
  <c r="N162" i="1" s="1"/>
  <c r="O23" i="1"/>
  <c r="O162" i="1" s="1"/>
  <c r="O163" i="1" s="1"/>
  <c r="P23" i="1"/>
  <c r="P84" i="1" s="1"/>
  <c r="P162" i="1" s="1"/>
  <c r="P163" i="1" s="1"/>
  <c r="Q23" i="1"/>
  <c r="Q84" i="1" s="1"/>
  <c r="R23" i="1"/>
  <c r="R84" i="1" s="1"/>
  <c r="S23" i="1"/>
  <c r="T23" i="1"/>
  <c r="U23" i="1"/>
  <c r="V23" i="1"/>
  <c r="W23" i="1"/>
  <c r="X23" i="1"/>
  <c r="Y23" i="1"/>
  <c r="Z23" i="1"/>
  <c r="AA23" i="1"/>
  <c r="AB23" i="1"/>
  <c r="AC23" i="1"/>
  <c r="AD23" i="1"/>
  <c r="AD84" i="1" s="1"/>
  <c r="M163" i="1" l="1"/>
  <c r="D7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<sst xmlns="http://schemas.openxmlformats.org/spreadsheetml/2006/main" count="413" uniqueCount="148">
  <si>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</si>
  <si>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</si>
  <si>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</si>
  <si>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</si>
  <si>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</si>
  <si>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</si>
  <si>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</si>
  <si>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</si>
  <si>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</si>
  <si>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</si>
  <si>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</si>
  <si>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</si>
  <si>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</si>
  <si>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</si>
  <si>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</si>
  <si>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</si>
  <si>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</si>
  <si>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</si>
  <si>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</si>
  <si>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</si>
  <si>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</si>
  <si>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</si>
  <si>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</si>
  <si>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</si>
  <si>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</si>
  <si>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</si>
  <si>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</si>
  <si>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630E08600</t>
  </si>
  <si>
    <t>, YELLOW</t>
  </si>
  <si>
    <t>, RED</t>
  </si>
  <si>
    <t>630E80100</t>
  </si>
  <si>
    <t>630E84900</t>
  </si>
  <si>
    <t>630E86002</t>
  </si>
  <si>
    <t>R-1</t>
  </si>
  <si>
    <t>RT</t>
  </si>
  <si>
    <t>BL WR</t>
  </si>
  <si>
    <t>R-2</t>
  </si>
  <si>
    <t>LT</t>
  </si>
  <si>
    <t>R-3</t>
  </si>
  <si>
    <t>R-4</t>
  </si>
  <si>
    <t>R-5</t>
  </si>
  <si>
    <t>R-6</t>
  </si>
  <si>
    <t>BL SL</t>
  </si>
  <si>
    <t>R-7</t>
  </si>
  <si>
    <t>BL NL</t>
  </si>
  <si>
    <t>R-8</t>
  </si>
  <si>
    <t>BL CC</t>
  </si>
  <si>
    <t>R-9</t>
  </si>
  <si>
    <t>BL NR</t>
  </si>
  <si>
    <t>R-10</t>
  </si>
  <si>
    <t>R-11</t>
  </si>
  <si>
    <t>BL EL</t>
  </si>
  <si>
    <t>R-12</t>
  </si>
  <si>
    <t>R-13</t>
  </si>
  <si>
    <t>BL ER</t>
  </si>
  <si>
    <t>R-14</t>
  </si>
  <si>
    <t>R-15</t>
  </si>
  <si>
    <t>R-16</t>
  </si>
  <si>
    <t>R-17</t>
  </si>
  <si>
    <t>BL SR</t>
  </si>
  <si>
    <t>R-18</t>
  </si>
  <si>
    <t>R-19</t>
  </si>
  <si>
    <t>R-20</t>
  </si>
  <si>
    <t>R-21</t>
  </si>
  <si>
    <t>R-22</t>
  </si>
  <si>
    <t>R-23</t>
  </si>
  <si>
    <t>R-24</t>
  </si>
  <si>
    <t>R-25</t>
  </si>
  <si>
    <t>R-26</t>
  </si>
  <si>
    <t>S-1</t>
  </si>
  <si>
    <t>W2-6-30</t>
  </si>
  <si>
    <t>30" X 30"</t>
  </si>
  <si>
    <t>W16-H8aP-48</t>
  </si>
  <si>
    <t>48" X 16"</t>
  </si>
  <si>
    <t>W13-1P-18</t>
  </si>
  <si>
    <t>18" X 18"</t>
  </si>
  <si>
    <t>S-2</t>
  </si>
  <si>
    <t>S-3</t>
  </si>
  <si>
    <t>R4-7-24</t>
  </si>
  <si>
    <t>24" X 30"</t>
  </si>
  <si>
    <t>S-4</t>
  </si>
  <si>
    <t>S-5</t>
  </si>
  <si>
    <t>BL WL</t>
  </si>
  <si>
    <t>M3-4-24</t>
  </si>
  <si>
    <t>24" X 12"</t>
  </si>
  <si>
    <t>M1-5-30-3</t>
  </si>
  <si>
    <t>30" X 24"</t>
  </si>
  <si>
    <t>S-6</t>
  </si>
  <si>
    <t>M3-3-24</t>
  </si>
  <si>
    <t>M5-1-21</t>
  </si>
  <si>
    <t>21" X 15"</t>
  </si>
  <si>
    <t>S-7</t>
  </si>
  <si>
    <t>R1-2-36</t>
  </si>
  <si>
    <t>36" X 36"</t>
  </si>
  <si>
    <t>S-8</t>
  </si>
  <si>
    <t>S-9</t>
  </si>
  <si>
    <t>M6-2-21</t>
  </si>
  <si>
    <t>S-10</t>
  </si>
  <si>
    <t>R6-1R-54</t>
  </si>
  <si>
    <t>54" X 18"</t>
  </si>
  <si>
    <t>OM1-3-18</t>
  </si>
  <si>
    <t>S-11</t>
  </si>
  <si>
    <t>S-12</t>
  </si>
  <si>
    <t>S-13</t>
  </si>
  <si>
    <t>S-14</t>
  </si>
  <si>
    <t>S-16</t>
  </si>
  <si>
    <t>S-17</t>
  </si>
  <si>
    <t>S-15</t>
  </si>
  <si>
    <t>S-18</t>
  </si>
  <si>
    <t>S-19</t>
  </si>
  <si>
    <t>S-20</t>
  </si>
  <si>
    <t>72" X 12"</t>
  </si>
  <si>
    <t>S-21</t>
  </si>
  <si>
    <t>S-22</t>
  </si>
  <si>
    <t>D3-H6A-72</t>
  </si>
  <si>
    <t>S-23</t>
  </si>
  <si>
    <t>M5-3-21</t>
  </si>
  <si>
    <t>S-24</t>
  </si>
  <si>
    <t>S-25</t>
  </si>
  <si>
    <t>S-26</t>
  </si>
  <si>
    <t>S-27</t>
  </si>
  <si>
    <t>S-28</t>
  </si>
  <si>
    <t>S-29</t>
  </si>
  <si>
    <t>S-30</t>
  </si>
  <si>
    <t>S-31</t>
  </si>
  <si>
    <t>S-32</t>
  </si>
  <si>
    <t>S-33</t>
  </si>
  <si>
    <t>S-34</t>
  </si>
  <si>
    <t>S-35</t>
  </si>
  <si>
    <t>M3-2-24</t>
  </si>
  <si>
    <t>S-36</t>
  </si>
  <si>
    <t>S-37</t>
  </si>
  <si>
    <t>S-38</t>
  </si>
  <si>
    <t>S-39</t>
  </si>
  <si>
    <t>S-40</t>
  </si>
  <si>
    <t>M2-1-21</t>
  </si>
  <si>
    <t>S-41</t>
  </si>
  <si>
    <t>CL S WAPAK RD</t>
  </si>
  <si>
    <t>630E97700</t>
  </si>
  <si>
    <t>W2-6-36</t>
  </si>
  <si>
    <t>NOT USED</t>
  </si>
  <si>
    <t>W3-2-36</t>
  </si>
  <si>
    <t xml:space="preserve">SUBTOTALS CARRIED TO NEXT SHEET  </t>
  </si>
  <si>
    <t>SUBTOTALS THIS SHEET</t>
  </si>
  <si>
    <t>SUBTOTALS CARRIED FROM PREVIOUS SHEET</t>
  </si>
  <si>
    <t>GROUND MOUNTED SUPPORT, WITH 12 INCH X 12 INCH SLEEVE, AS PER PLAN</t>
  </si>
  <si>
    <t>R6-5P-30</t>
  </si>
  <si>
    <t>30"X30"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</si>
</sst>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+&quot;00.00"/>
    <numFmt numFmtId="165" formatCode="0\)"/>
    <numFmt numFmtId="166" formatCode="0&quot;+&quot;00"/>
    <numFmt numFmtId="167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6" fontId="4" fillId="0" borderId="3" xfId="0" applyNumberFormat="1" applyFont="1" applyBorder="1" applyAlignment="1" applyProtection="1">
      <alignment horizontal="center" vertical="center"/>
      <protection locked="0"/>
    </xf>
    <xf numFmtId="166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0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1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4" fillId="0" borderId="1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67" fontId="4" fillId="0" borderId="5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167" fontId="4" fillId="0" borderId="29" xfId="0" applyNumberFormat="1" applyFont="1" applyBorder="1" applyAlignment="1">
      <alignment horizontal="center" vertical="center"/>
    </xf>
    <xf numFmtId="167" fontId="4" fillId="0" borderId="32" xfId="0" applyNumberFormat="1" applyFont="1" applyBorder="1" applyAlignment="1" applyProtection="1">
      <alignment horizontal="center" vertical="center"/>
      <protection locked="0"/>
    </xf>
    <xf numFmtId="167" fontId="4" fillId="0" borderId="2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162</xdr:row>
      <xdr:rowOff>0</xdr:rowOff>
    </xdr:from>
    <xdr:to>
      <xdr:col>30</xdr:col>
      <xdr:colOff>0</xdr:colOff>
      <xdr:row>162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CA919337-BB10-4C1C-BB7B-3B3A4DFE33D2}"/>
            </a:ext>
          </a:extLst>
        </xdr:cNvPr>
        <xdr:cNvSpPr>
          <a:spLocks noChangeShapeType="1"/>
        </xdr:cNvSpPr>
      </xdr:nvSpPr>
      <xdr:spPr bwMode="auto">
        <a:xfrm>
          <a:off x="18848294" y="1302123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163"/>
  <sheetViews>
    <sheetView showGridLines="0" tabSelected="1" zoomScale="85" zoomScaleNormal="85" workbookViewId="0">
      <selection activeCell="O163" sqref="O16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1" style="5" customWidth="1"/>
    <col min="10" max="10" width="12.7109375" style="6" customWidth="1"/>
    <col min="11" max="11" width="10.28515625" style="5" customWidth="1"/>
    <col min="12" max="30" width="9.7109375" style="5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25"/>
    <row r="7" spans="1:37" ht="12.75" customHeight="1" thickBot="1" x14ac:dyDescent="0.25">
      <c r="B7" s="19" t="s">
        <v>7</v>
      </c>
      <c r="D7" s="63" t="str">
        <f>"SUBSUMMARY SHEET " &amp; B8</f>
        <v xml:space="preserve">SUBSUMMARY SHEET 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F7" s="29">
        <v>1</v>
      </c>
      <c r="AG7" s="30" t="s">
        <v>25</v>
      </c>
      <c r="AH7" s="31"/>
      <c r="AI7" s="31"/>
      <c r="AJ7" s="31"/>
      <c r="AK7" s="31"/>
    </row>
    <row r="8" spans="1:37" ht="12.75" customHeight="1" thickBot="1" x14ac:dyDescent="0.25">
      <c r="B8" s="23"/>
      <c r="D8" s="64" t="s">
        <v>5</v>
      </c>
      <c r="E8" s="64"/>
      <c r="F8" s="64"/>
      <c r="G8" s="64"/>
      <c r="H8" s="64"/>
      <c r="I8" s="64"/>
      <c r="J8" s="64"/>
      <c r="K8" s="64"/>
      <c r="L8" s="18" t="s">
        <v>26</v>
      </c>
      <c r="M8" s="18" t="s">
        <v>27</v>
      </c>
      <c r="N8" s="18" t="s">
        <v>27</v>
      </c>
      <c r="O8" s="18" t="s">
        <v>30</v>
      </c>
      <c r="P8" s="18" t="s">
        <v>138</v>
      </c>
      <c r="Q8" s="18" t="s">
        <v>31</v>
      </c>
      <c r="R8" s="18" t="s">
        <v>32</v>
      </c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25">
      <c r="D9" s="65" t="s">
        <v>6</v>
      </c>
      <c r="E9" s="65"/>
      <c r="F9" s="65"/>
      <c r="G9" s="65"/>
      <c r="H9" s="65"/>
      <c r="I9" s="65"/>
      <c r="J9" s="65"/>
      <c r="K9" s="65"/>
      <c r="L9" s="14"/>
      <c r="M9" s="14" t="s">
        <v>28</v>
      </c>
      <c r="N9" s="14" t="s">
        <v>29</v>
      </c>
      <c r="O9" s="14"/>
      <c r="P9" s="14" t="s">
        <v>145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">
      <c r="B10" s="46" t="s">
        <v>8</v>
      </c>
      <c r="D10" s="51" t="s">
        <v>22</v>
      </c>
      <c r="E10" s="51" t="s">
        <v>23</v>
      </c>
      <c r="F10" s="51" t="s">
        <v>21</v>
      </c>
      <c r="G10" s="51"/>
      <c r="H10" s="51" t="s">
        <v>18</v>
      </c>
      <c r="I10" s="60" t="s">
        <v>19</v>
      </c>
      <c r="J10" s="57" t="s">
        <v>20</v>
      </c>
      <c r="K10" s="54" t="s">
        <v>24</v>
      </c>
      <c r="L10" s="24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7" t="str">
        <f t="shared" si="0"/>
        <v>630</v>
      </c>
      <c r="N10" s="7" t="str">
        <f t="shared" si="0"/>
        <v>630</v>
      </c>
      <c r="O10" s="7" t="str">
        <f t="shared" si="0"/>
        <v>630</v>
      </c>
      <c r="P10" s="7" t="str">
        <f t="shared" si="0"/>
        <v>630</v>
      </c>
      <c r="Q10" s="7" t="str">
        <f t="shared" si="0"/>
        <v>630</v>
      </c>
      <c r="R10" s="7" t="str">
        <f t="shared" si="0"/>
        <v>630</v>
      </c>
      <c r="S10" s="7" t="str">
        <f t="shared" si="0"/>
        <v/>
      </c>
      <c r="T10" s="7" t="str">
        <f t="shared" si="0"/>
        <v/>
      </c>
      <c r="U10" s="7" t="str">
        <f t="shared" si="0"/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">
      <c r="B11" s="47"/>
      <c r="D11" s="52"/>
      <c r="E11" s="52"/>
      <c r="F11" s="52"/>
      <c r="G11" s="52"/>
      <c r="H11" s="52"/>
      <c r="I11" s="61"/>
      <c r="J11" s="58"/>
      <c r="K11" s="55"/>
      <c r="L11" s="50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3 POST</v>
      </c>
      <c r="M11" s="49" t="str">
        <f t="shared" si="1"/>
        <v>SIGN POST REFLECTOR, YELLOW</v>
      </c>
      <c r="N11" s="49" t="str">
        <f t="shared" si="1"/>
        <v>SIGN POST REFLECTOR, RED</v>
      </c>
      <c r="O11" s="49" t="str">
        <f t="shared" si="1"/>
        <v>SIGN, FLAT SHEET</v>
      </c>
      <c r="P11" s="49" t="str">
        <f t="shared" si="1"/>
        <v>SIGNING, MISC.:GROUND MOUNTED SUPPORT, WITH 12 INCH X 12 INCH SLEEVE, AS PER PLAN</v>
      </c>
      <c r="Q11" s="49" t="str">
        <f t="shared" si="1"/>
        <v>REMOVAL OF GROUND MOUNTED SIGN AND DISPOSAL</v>
      </c>
      <c r="R11" s="49" t="str">
        <f t="shared" si="1"/>
        <v>REMOVAL OF GROUND MOUNTED POST SUPPORT AND DISPOSAL</v>
      </c>
      <c r="S11" s="49" t="str">
        <f t="shared" si="1"/>
        <v/>
      </c>
      <c r="T11" s="49" t="str">
        <f t="shared" si="1"/>
        <v/>
      </c>
      <c r="U11" s="49" t="str">
        <f t="shared" si="1"/>
        <v/>
      </c>
      <c r="V11" s="49" t="str">
        <f t="shared" si="1"/>
        <v/>
      </c>
      <c r="W11" s="49" t="str">
        <f t="shared" si="1"/>
        <v/>
      </c>
      <c r="X11" s="49" t="str">
        <f t="shared" si="1"/>
        <v/>
      </c>
      <c r="Y11" s="49" t="str">
        <f t="shared" si="1"/>
        <v/>
      </c>
      <c r="Z11" s="49" t="str">
        <f t="shared" si="1"/>
        <v/>
      </c>
      <c r="AA11" s="49" t="str">
        <f t="shared" si="1"/>
        <v/>
      </c>
      <c r="AB11" s="49" t="str">
        <f t="shared" si="1"/>
        <v/>
      </c>
      <c r="AC11" s="49" t="str">
        <f t="shared" si="1"/>
        <v/>
      </c>
      <c r="AD11" s="49" t="str">
        <f t="shared" si="1"/>
        <v/>
      </c>
    </row>
    <row r="12" spans="1:37" ht="12.75" customHeight="1" x14ac:dyDescent="0.2">
      <c r="B12" s="47"/>
      <c r="D12" s="52"/>
      <c r="E12" s="52"/>
      <c r="F12" s="52"/>
      <c r="G12" s="52"/>
      <c r="H12" s="52"/>
      <c r="I12" s="61"/>
      <c r="J12" s="58"/>
      <c r="K12" s="55"/>
      <c r="L12" s="50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</row>
    <row r="13" spans="1:37" ht="12.75" customHeight="1" x14ac:dyDescent="0.2">
      <c r="B13" s="47"/>
      <c r="D13" s="52"/>
      <c r="E13" s="52"/>
      <c r="F13" s="52"/>
      <c r="G13" s="52"/>
      <c r="H13" s="52"/>
      <c r="I13" s="61"/>
      <c r="J13" s="58"/>
      <c r="K13" s="55"/>
      <c r="L13" s="50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</row>
    <row r="14" spans="1:37" ht="12.75" customHeight="1" x14ac:dyDescent="0.2">
      <c r="B14" s="47"/>
      <c r="D14" s="52"/>
      <c r="E14" s="52"/>
      <c r="F14" s="52"/>
      <c r="G14" s="52"/>
      <c r="H14" s="52"/>
      <c r="I14" s="61"/>
      <c r="J14" s="58"/>
      <c r="K14" s="55"/>
      <c r="L14" s="50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</row>
    <row r="15" spans="1:37" ht="12.75" customHeight="1" x14ac:dyDescent="0.2">
      <c r="B15" s="47"/>
      <c r="D15" s="52"/>
      <c r="E15" s="52"/>
      <c r="F15" s="52"/>
      <c r="G15" s="52"/>
      <c r="H15" s="52"/>
      <c r="I15" s="61"/>
      <c r="J15" s="58"/>
      <c r="K15" s="55"/>
      <c r="L15" s="50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</row>
    <row r="16" spans="1:37" ht="12.75" customHeight="1" x14ac:dyDescent="0.2">
      <c r="B16" s="47"/>
      <c r="D16" s="52"/>
      <c r="E16" s="52"/>
      <c r="F16" s="52"/>
      <c r="G16" s="52"/>
      <c r="H16" s="52"/>
      <c r="I16" s="61"/>
      <c r="J16" s="58"/>
      <c r="K16" s="55"/>
      <c r="L16" s="50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</row>
    <row r="17" spans="2:30" ht="12.75" customHeight="1" x14ac:dyDescent="0.2">
      <c r="B17" s="47"/>
      <c r="D17" s="52"/>
      <c r="E17" s="52"/>
      <c r="F17" s="52"/>
      <c r="G17" s="52"/>
      <c r="H17" s="52"/>
      <c r="I17" s="61"/>
      <c r="J17" s="58"/>
      <c r="K17" s="55"/>
      <c r="L17" s="50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</row>
    <row r="18" spans="2:30" ht="12.75" customHeight="1" x14ac:dyDescent="0.2">
      <c r="B18" s="47"/>
      <c r="D18" s="52"/>
      <c r="E18" s="52"/>
      <c r="F18" s="52"/>
      <c r="G18" s="52"/>
      <c r="H18" s="52"/>
      <c r="I18" s="61"/>
      <c r="J18" s="58"/>
      <c r="K18" s="55"/>
      <c r="L18" s="50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</row>
    <row r="19" spans="2:30" ht="12.75" customHeight="1" x14ac:dyDescent="0.2">
      <c r="B19" s="47"/>
      <c r="D19" s="52"/>
      <c r="E19" s="52"/>
      <c r="F19" s="52"/>
      <c r="G19" s="52"/>
      <c r="H19" s="52"/>
      <c r="I19" s="61"/>
      <c r="J19" s="58"/>
      <c r="K19" s="55"/>
      <c r="L19" s="50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</row>
    <row r="20" spans="2:30" ht="12.75" customHeight="1" x14ac:dyDescent="0.2">
      <c r="B20" s="47"/>
      <c r="D20" s="52"/>
      <c r="E20" s="52"/>
      <c r="F20" s="52"/>
      <c r="G20" s="52"/>
      <c r="H20" s="52"/>
      <c r="I20" s="61"/>
      <c r="J20" s="58"/>
      <c r="K20" s="55"/>
      <c r="L20" s="50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</row>
    <row r="21" spans="2:30" ht="12.75" customHeight="1" x14ac:dyDescent="0.2">
      <c r="B21" s="47"/>
      <c r="D21" s="52"/>
      <c r="E21" s="52"/>
      <c r="F21" s="52"/>
      <c r="G21" s="52"/>
      <c r="H21" s="52"/>
      <c r="I21" s="61"/>
      <c r="J21" s="58"/>
      <c r="K21" s="55"/>
      <c r="L21" s="50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</row>
    <row r="22" spans="2:30" ht="12.75" customHeight="1" x14ac:dyDescent="0.2">
      <c r="B22" s="47"/>
      <c r="D22" s="52"/>
      <c r="E22" s="52"/>
      <c r="F22" s="52"/>
      <c r="G22" s="52"/>
      <c r="H22" s="52"/>
      <c r="I22" s="61"/>
      <c r="J22" s="58"/>
      <c r="K22" s="55"/>
      <c r="L22" s="50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</row>
    <row r="23" spans="2:30" ht="12.75" customHeight="1" thickBot="1" x14ac:dyDescent="0.25">
      <c r="B23" s="48"/>
      <c r="D23" s="53"/>
      <c r="E23" s="53"/>
      <c r="F23" s="53"/>
      <c r="G23" s="53"/>
      <c r="H23" s="53"/>
      <c r="I23" s="62"/>
      <c r="J23" s="59"/>
      <c r="K23" s="56"/>
      <c r="L23" s="25" t="str">
        <f t="shared" ref="L23:AD23" si="2">IF(OR(TRIM(L8)=0,TRIM(L8)=""),"",IFERROR(TRIM(INDEX(QryItemNamed,MATCH(TRIM(L8),ITEM,0),3)),""))</f>
        <v>FT</v>
      </c>
      <c r="M23" s="8" t="str">
        <f t="shared" si="2"/>
        <v>EACH</v>
      </c>
      <c r="N23" s="8" t="str">
        <f t="shared" si="2"/>
        <v>EACH</v>
      </c>
      <c r="O23" s="8" t="str">
        <f t="shared" si="2"/>
        <v>SF</v>
      </c>
      <c r="P23" s="8" t="str">
        <f t="shared" si="2"/>
        <v>EACH</v>
      </c>
      <c r="Q23" s="8" t="str">
        <f t="shared" si="2"/>
        <v>EACH</v>
      </c>
      <c r="R23" s="8" t="str">
        <f t="shared" si="2"/>
        <v>EACH</v>
      </c>
      <c r="S23" s="8" t="str">
        <f t="shared" si="2"/>
        <v/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">
      <c r="B24" s="20"/>
      <c r="D24" s="9" t="s">
        <v>33</v>
      </c>
      <c r="E24" s="9">
        <v>81</v>
      </c>
      <c r="F24" s="44" t="s">
        <v>35</v>
      </c>
      <c r="G24" s="45"/>
      <c r="H24" s="32">
        <v>156254</v>
      </c>
      <c r="I24" s="10" t="s">
        <v>34</v>
      </c>
      <c r="J24" s="10"/>
      <c r="K24" s="27"/>
      <c r="L24" s="10"/>
      <c r="M24" s="9"/>
      <c r="N24" s="9"/>
      <c r="O24" s="9"/>
      <c r="P24" s="9"/>
      <c r="Q24" s="9">
        <v>2</v>
      </c>
      <c r="R24" s="9">
        <v>2</v>
      </c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">
      <c r="B25" s="21"/>
      <c r="D25" s="11" t="s">
        <v>36</v>
      </c>
      <c r="E25" s="11">
        <v>81</v>
      </c>
      <c r="F25" s="42" t="s">
        <v>35</v>
      </c>
      <c r="G25" s="43"/>
      <c r="H25" s="33">
        <v>156254</v>
      </c>
      <c r="I25" s="12" t="s">
        <v>37</v>
      </c>
      <c r="J25" s="12"/>
      <c r="K25" s="28"/>
      <c r="L25" s="12"/>
      <c r="M25" s="11"/>
      <c r="N25" s="11"/>
      <c r="O25" s="11"/>
      <c r="P25" s="11"/>
      <c r="Q25" s="11">
        <v>2</v>
      </c>
      <c r="R25" s="11">
        <v>2</v>
      </c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">
      <c r="B26" s="21"/>
      <c r="D26" s="11" t="s">
        <v>38</v>
      </c>
      <c r="E26" s="11">
        <v>81</v>
      </c>
      <c r="F26" s="42" t="s">
        <v>35</v>
      </c>
      <c r="G26" s="43"/>
      <c r="H26" s="33">
        <v>156489</v>
      </c>
      <c r="I26" s="12" t="s">
        <v>34</v>
      </c>
      <c r="J26" s="12"/>
      <c r="K26" s="28"/>
      <c r="L26" s="12"/>
      <c r="M26" s="11"/>
      <c r="N26" s="11"/>
      <c r="O26" s="11"/>
      <c r="P26" s="11"/>
      <c r="Q26" s="11">
        <v>1</v>
      </c>
      <c r="R26" s="11">
        <v>1</v>
      </c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">
      <c r="B27" s="21"/>
      <c r="D27" s="11" t="s">
        <v>39</v>
      </c>
      <c r="E27" s="11">
        <v>81</v>
      </c>
      <c r="F27" s="42" t="s">
        <v>35</v>
      </c>
      <c r="G27" s="43"/>
      <c r="H27" s="33">
        <v>156667</v>
      </c>
      <c r="I27" s="12" t="s">
        <v>37</v>
      </c>
      <c r="J27" s="12"/>
      <c r="K27" s="28"/>
      <c r="L27" s="12"/>
      <c r="M27" s="11"/>
      <c r="N27" s="11"/>
      <c r="O27" s="11"/>
      <c r="P27" s="11"/>
      <c r="Q27" s="11">
        <v>2</v>
      </c>
      <c r="R27" s="11">
        <v>1</v>
      </c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">
      <c r="B28" s="21"/>
      <c r="D28" s="11" t="s">
        <v>40</v>
      </c>
      <c r="E28" s="11">
        <v>82</v>
      </c>
      <c r="F28" s="42" t="s">
        <v>35</v>
      </c>
      <c r="G28" s="43"/>
      <c r="H28" s="33">
        <v>156743</v>
      </c>
      <c r="I28" s="12" t="s">
        <v>34</v>
      </c>
      <c r="J28" s="12"/>
      <c r="K28" s="28"/>
      <c r="L28" s="12"/>
      <c r="M28" s="11"/>
      <c r="N28" s="11"/>
      <c r="O28" s="11"/>
      <c r="P28" s="11"/>
      <c r="Q28" s="11">
        <v>1</v>
      </c>
      <c r="R28" s="11">
        <v>1</v>
      </c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">
      <c r="B29" s="21"/>
      <c r="D29" s="11" t="s">
        <v>41</v>
      </c>
      <c r="E29" s="11">
        <v>82</v>
      </c>
      <c r="F29" s="42" t="s">
        <v>42</v>
      </c>
      <c r="G29" s="43"/>
      <c r="H29" s="33">
        <v>222918</v>
      </c>
      <c r="I29" s="12" t="s">
        <v>37</v>
      </c>
      <c r="J29" s="12"/>
      <c r="K29" s="28"/>
      <c r="L29" s="12"/>
      <c r="M29" s="11"/>
      <c r="N29" s="11"/>
      <c r="O29" s="11"/>
      <c r="P29" s="11"/>
      <c r="Q29" s="11">
        <v>2</v>
      </c>
      <c r="R29" s="11">
        <v>2</v>
      </c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">
      <c r="B30" s="21"/>
      <c r="D30" s="11" t="s">
        <v>43</v>
      </c>
      <c r="E30" s="11">
        <v>82</v>
      </c>
      <c r="F30" s="42" t="s">
        <v>137</v>
      </c>
      <c r="G30" s="43"/>
      <c r="H30" s="33">
        <v>23035</v>
      </c>
      <c r="I30" s="12" t="s">
        <v>37</v>
      </c>
      <c r="J30" s="12"/>
      <c r="K30" s="28"/>
      <c r="L30" s="12"/>
      <c r="M30" s="11"/>
      <c r="N30" s="11"/>
      <c r="O30" s="11"/>
      <c r="P30" s="11"/>
      <c r="Q30" s="11">
        <v>4</v>
      </c>
      <c r="R30" s="11">
        <v>2</v>
      </c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">
      <c r="B31" s="21"/>
      <c r="D31" s="11" t="s">
        <v>45</v>
      </c>
      <c r="E31" s="11">
        <v>82</v>
      </c>
      <c r="F31" s="42" t="s">
        <v>46</v>
      </c>
      <c r="G31" s="43"/>
      <c r="H31" s="33">
        <v>334</v>
      </c>
      <c r="I31" s="12" t="s">
        <v>37</v>
      </c>
      <c r="J31" s="12"/>
      <c r="K31" s="28"/>
      <c r="L31" s="12"/>
      <c r="M31" s="11"/>
      <c r="N31" s="11"/>
      <c r="O31" s="11"/>
      <c r="P31" s="11"/>
      <c r="Q31" s="11">
        <v>2</v>
      </c>
      <c r="R31" s="11">
        <v>2</v>
      </c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">
      <c r="B32" s="21"/>
      <c r="D32" s="11" t="s">
        <v>47</v>
      </c>
      <c r="E32" s="11">
        <v>82</v>
      </c>
      <c r="F32" s="42" t="s">
        <v>48</v>
      </c>
      <c r="G32" s="43"/>
      <c r="H32" s="33">
        <v>123053</v>
      </c>
      <c r="I32" s="12" t="s">
        <v>34</v>
      </c>
      <c r="J32" s="12"/>
      <c r="K32" s="28"/>
      <c r="L32" s="12"/>
      <c r="M32" s="11"/>
      <c r="N32" s="11"/>
      <c r="O32" s="11"/>
      <c r="P32" s="11"/>
      <c r="Q32" s="11">
        <v>2</v>
      </c>
      <c r="R32" s="11">
        <v>1</v>
      </c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">
      <c r="B33" s="21"/>
      <c r="D33" s="11" t="s">
        <v>49</v>
      </c>
      <c r="E33" s="11">
        <v>82</v>
      </c>
      <c r="F33" s="42" t="s">
        <v>48</v>
      </c>
      <c r="G33" s="43"/>
      <c r="H33" s="33">
        <v>123072</v>
      </c>
      <c r="I33" s="12" t="s">
        <v>34</v>
      </c>
      <c r="J33" s="12"/>
      <c r="K33" s="28"/>
      <c r="L33" s="12"/>
      <c r="M33" s="11"/>
      <c r="N33" s="11"/>
      <c r="O33" s="11"/>
      <c r="P33" s="11"/>
      <c r="Q33" s="11">
        <v>2</v>
      </c>
      <c r="R33" s="11">
        <v>2</v>
      </c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">
      <c r="B34" s="21"/>
      <c r="D34" s="11" t="s">
        <v>50</v>
      </c>
      <c r="E34" s="11">
        <v>82</v>
      </c>
      <c r="F34" s="42" t="s">
        <v>51</v>
      </c>
      <c r="G34" s="43"/>
      <c r="H34" s="33">
        <v>257025</v>
      </c>
      <c r="I34" s="12" t="s">
        <v>37</v>
      </c>
      <c r="J34" s="12"/>
      <c r="K34" s="28"/>
      <c r="L34" s="12"/>
      <c r="M34" s="11"/>
      <c r="N34" s="11"/>
      <c r="O34" s="11"/>
      <c r="P34" s="11"/>
      <c r="Q34" s="11">
        <v>3</v>
      </c>
      <c r="R34" s="11">
        <v>1</v>
      </c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">
      <c r="B35" s="21"/>
      <c r="D35" s="11" t="s">
        <v>52</v>
      </c>
      <c r="E35" s="11">
        <v>82</v>
      </c>
      <c r="F35" s="42" t="s">
        <v>51</v>
      </c>
      <c r="G35" s="43"/>
      <c r="H35" s="33">
        <v>257136</v>
      </c>
      <c r="I35" s="12" t="s">
        <v>37</v>
      </c>
      <c r="J35" s="12"/>
      <c r="K35" s="28"/>
      <c r="L35" s="12"/>
      <c r="M35" s="11"/>
      <c r="N35" s="11"/>
      <c r="O35" s="11"/>
      <c r="P35" s="11"/>
      <c r="Q35" s="11">
        <v>1</v>
      </c>
      <c r="R35" s="11">
        <v>1</v>
      </c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">
      <c r="B36" s="21"/>
      <c r="D36" s="11" t="s">
        <v>53</v>
      </c>
      <c r="E36" s="11">
        <v>83</v>
      </c>
      <c r="F36" s="42" t="s">
        <v>54</v>
      </c>
      <c r="G36" s="43"/>
      <c r="H36" s="33">
        <v>157186</v>
      </c>
      <c r="I36" s="12" t="s">
        <v>34</v>
      </c>
      <c r="J36" s="12"/>
      <c r="K36" s="28"/>
      <c r="L36" s="12"/>
      <c r="M36" s="11"/>
      <c r="N36" s="11"/>
      <c r="O36" s="11"/>
      <c r="P36" s="11"/>
      <c r="Q36" s="11">
        <v>2</v>
      </c>
      <c r="R36" s="11">
        <v>1</v>
      </c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">
      <c r="B37" s="21"/>
      <c r="D37" s="11" t="s">
        <v>55</v>
      </c>
      <c r="E37" s="11">
        <v>83</v>
      </c>
      <c r="F37" s="42" t="s">
        <v>51</v>
      </c>
      <c r="G37" s="43"/>
      <c r="H37" s="33">
        <v>257469</v>
      </c>
      <c r="I37" s="12" t="s">
        <v>37</v>
      </c>
      <c r="J37" s="12"/>
      <c r="K37" s="28"/>
      <c r="L37" s="12"/>
      <c r="M37" s="11"/>
      <c r="N37" s="11"/>
      <c r="O37" s="11"/>
      <c r="P37" s="11"/>
      <c r="Q37" s="11">
        <v>1</v>
      </c>
      <c r="R37" s="11">
        <v>1</v>
      </c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">
      <c r="B38" s="21"/>
      <c r="D38" s="11" t="s">
        <v>56</v>
      </c>
      <c r="E38" s="11">
        <v>83</v>
      </c>
      <c r="F38" s="42" t="s">
        <v>51</v>
      </c>
      <c r="G38" s="43"/>
      <c r="H38" s="33">
        <v>257584</v>
      </c>
      <c r="I38" s="12" t="s">
        <v>34</v>
      </c>
      <c r="J38" s="12"/>
      <c r="K38" s="28"/>
      <c r="L38" s="12"/>
      <c r="M38" s="11"/>
      <c r="N38" s="11"/>
      <c r="O38" s="11"/>
      <c r="P38" s="11"/>
      <c r="Q38" s="11">
        <v>2</v>
      </c>
      <c r="R38" s="11">
        <v>2</v>
      </c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">
      <c r="B39" s="21"/>
      <c r="D39" s="11" t="s">
        <v>57</v>
      </c>
      <c r="E39" s="11">
        <v>83</v>
      </c>
      <c r="F39" s="42" t="s">
        <v>51</v>
      </c>
      <c r="G39" s="43"/>
      <c r="H39" s="33">
        <v>257584</v>
      </c>
      <c r="I39" s="12" t="s">
        <v>37</v>
      </c>
      <c r="J39" s="12"/>
      <c r="K39" s="28"/>
      <c r="L39" s="12"/>
      <c r="M39" s="11"/>
      <c r="N39" s="11"/>
      <c r="O39" s="11"/>
      <c r="P39" s="11"/>
      <c r="Q39" s="11">
        <v>2</v>
      </c>
      <c r="R39" s="11">
        <v>2</v>
      </c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">
      <c r="B40" s="21"/>
      <c r="D40" s="11" t="s">
        <v>58</v>
      </c>
      <c r="E40" s="11">
        <v>84</v>
      </c>
      <c r="F40" s="42" t="s">
        <v>59</v>
      </c>
      <c r="G40" s="43"/>
      <c r="H40" s="33">
        <v>122448</v>
      </c>
      <c r="I40" s="12" t="s">
        <v>34</v>
      </c>
      <c r="J40" s="12"/>
      <c r="K40" s="28"/>
      <c r="L40" s="12"/>
      <c r="M40" s="11"/>
      <c r="N40" s="11"/>
      <c r="O40" s="11"/>
      <c r="P40" s="11"/>
      <c r="Q40" s="11">
        <v>1</v>
      </c>
      <c r="R40" s="11">
        <v>1</v>
      </c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">
      <c r="B41" s="21"/>
      <c r="D41" s="11" t="s">
        <v>60</v>
      </c>
      <c r="E41" s="11">
        <v>84</v>
      </c>
      <c r="F41" s="42" t="s">
        <v>59</v>
      </c>
      <c r="G41" s="43"/>
      <c r="H41" s="33">
        <v>122451</v>
      </c>
      <c r="I41" s="12" t="s">
        <v>37</v>
      </c>
      <c r="J41" s="12"/>
      <c r="K41" s="28"/>
      <c r="L41" s="12"/>
      <c r="M41" s="11"/>
      <c r="N41" s="11"/>
      <c r="O41" s="11"/>
      <c r="P41" s="11"/>
      <c r="Q41" s="11">
        <v>1</v>
      </c>
      <c r="R41" s="11">
        <v>1</v>
      </c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">
      <c r="B42" s="21"/>
      <c r="D42" s="11" t="s">
        <v>61</v>
      </c>
      <c r="E42" s="11">
        <v>84</v>
      </c>
      <c r="F42" s="42" t="s">
        <v>59</v>
      </c>
      <c r="G42" s="43"/>
      <c r="H42" s="33">
        <v>122725</v>
      </c>
      <c r="I42" s="12" t="s">
        <v>34</v>
      </c>
      <c r="J42" s="12"/>
      <c r="K42" s="28"/>
      <c r="L42" s="12"/>
      <c r="M42" s="11"/>
      <c r="N42" s="11"/>
      <c r="O42" s="11"/>
      <c r="P42" s="11"/>
      <c r="Q42" s="11">
        <v>1</v>
      </c>
      <c r="R42" s="11">
        <v>1</v>
      </c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ht="12.75" customHeight="1" x14ac:dyDescent="0.2">
      <c r="B43" s="21"/>
      <c r="D43" s="11" t="s">
        <v>62</v>
      </c>
      <c r="E43" s="11">
        <v>84</v>
      </c>
      <c r="F43" s="42" t="s">
        <v>59</v>
      </c>
      <c r="G43" s="43"/>
      <c r="H43" s="33">
        <v>122811</v>
      </c>
      <c r="I43" s="12" t="s">
        <v>34</v>
      </c>
      <c r="J43" s="12"/>
      <c r="K43" s="28"/>
      <c r="L43" s="12"/>
      <c r="M43" s="11"/>
      <c r="N43" s="11"/>
      <c r="O43" s="11"/>
      <c r="P43" s="11"/>
      <c r="Q43" s="11">
        <v>1</v>
      </c>
      <c r="R43" s="11">
        <v>1</v>
      </c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2:30" ht="12.75" customHeight="1" x14ac:dyDescent="0.2">
      <c r="B44" s="21"/>
      <c r="D44" s="11" t="s">
        <v>63</v>
      </c>
      <c r="E44" s="11">
        <v>84</v>
      </c>
      <c r="F44" s="42" t="s">
        <v>42</v>
      </c>
      <c r="G44" s="43"/>
      <c r="H44" s="33">
        <v>222798</v>
      </c>
      <c r="I44" s="12" t="s">
        <v>37</v>
      </c>
      <c r="J44" s="12"/>
      <c r="K44" s="28"/>
      <c r="L44" s="12"/>
      <c r="M44" s="11"/>
      <c r="N44" s="11"/>
      <c r="O44" s="11"/>
      <c r="P44" s="11"/>
      <c r="Q44" s="11">
        <v>2</v>
      </c>
      <c r="R44" s="11">
        <v>1</v>
      </c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2:30" ht="12.75" customHeight="1" x14ac:dyDescent="0.2">
      <c r="B45" s="21"/>
      <c r="D45" s="11" t="s">
        <v>64</v>
      </c>
      <c r="E45" s="11">
        <v>85</v>
      </c>
      <c r="F45" s="42" t="s">
        <v>44</v>
      </c>
      <c r="G45" s="43"/>
      <c r="H45" s="33">
        <v>223165</v>
      </c>
      <c r="I45" s="12" t="s">
        <v>37</v>
      </c>
      <c r="J45" s="12"/>
      <c r="K45" s="28"/>
      <c r="L45" s="12"/>
      <c r="M45" s="11"/>
      <c r="N45" s="11"/>
      <c r="O45" s="11"/>
      <c r="P45" s="11"/>
      <c r="Q45" s="11">
        <v>1</v>
      </c>
      <c r="R45" s="11">
        <v>1</v>
      </c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">
      <c r="B46" s="21"/>
      <c r="D46" s="11" t="s">
        <v>65</v>
      </c>
      <c r="E46" s="11">
        <v>85</v>
      </c>
      <c r="F46" s="42" t="s">
        <v>44</v>
      </c>
      <c r="G46" s="43"/>
      <c r="H46" s="33">
        <v>223242</v>
      </c>
      <c r="I46" s="12" t="s">
        <v>37</v>
      </c>
      <c r="J46" s="12"/>
      <c r="K46" s="28"/>
      <c r="L46" s="12"/>
      <c r="M46" s="11"/>
      <c r="N46" s="11"/>
      <c r="O46" s="11"/>
      <c r="P46" s="11"/>
      <c r="Q46" s="11">
        <v>1</v>
      </c>
      <c r="R46" s="11">
        <v>1</v>
      </c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">
      <c r="B47" s="21"/>
      <c r="D47" s="11" t="s">
        <v>66</v>
      </c>
      <c r="E47" s="11">
        <v>85</v>
      </c>
      <c r="F47" s="42" t="s">
        <v>48</v>
      </c>
      <c r="G47" s="43"/>
      <c r="H47" s="33">
        <v>123360</v>
      </c>
      <c r="I47" s="12" t="s">
        <v>34</v>
      </c>
      <c r="J47" s="12"/>
      <c r="K47" s="28"/>
      <c r="L47" s="12"/>
      <c r="M47" s="11"/>
      <c r="N47" s="11"/>
      <c r="O47" s="11"/>
      <c r="P47" s="11"/>
      <c r="Q47" s="11">
        <v>1</v>
      </c>
      <c r="R47" s="11">
        <v>1</v>
      </c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">
      <c r="B48" s="21"/>
      <c r="D48" s="11" t="s">
        <v>67</v>
      </c>
      <c r="E48" s="11">
        <v>85</v>
      </c>
      <c r="F48" s="42" t="s">
        <v>44</v>
      </c>
      <c r="G48" s="43"/>
      <c r="H48" s="33">
        <v>223359</v>
      </c>
      <c r="I48" s="12" t="s">
        <v>37</v>
      </c>
      <c r="J48" s="12"/>
      <c r="K48" s="28"/>
      <c r="L48" s="12"/>
      <c r="M48" s="11"/>
      <c r="N48" s="11"/>
      <c r="O48" s="11"/>
      <c r="P48" s="11"/>
      <c r="Q48" s="11">
        <v>1</v>
      </c>
      <c r="R48" s="11">
        <v>1</v>
      </c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">
      <c r="B49" s="21"/>
      <c r="D49" s="11" t="s">
        <v>68</v>
      </c>
      <c r="E49" s="11">
        <v>85</v>
      </c>
      <c r="F49" s="42" t="s">
        <v>44</v>
      </c>
      <c r="G49" s="43"/>
      <c r="H49" s="33">
        <v>223457</v>
      </c>
      <c r="I49" s="12" t="s">
        <v>37</v>
      </c>
      <c r="J49" s="12"/>
      <c r="K49" s="28"/>
      <c r="L49" s="12"/>
      <c r="M49" s="11"/>
      <c r="N49" s="11"/>
      <c r="O49" s="11"/>
      <c r="P49" s="11"/>
      <c r="Q49" s="11">
        <v>2</v>
      </c>
      <c r="R49" s="11">
        <v>1</v>
      </c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">
      <c r="B50" s="21"/>
      <c r="D50" s="11"/>
      <c r="E50" s="11"/>
      <c r="F50" s="42"/>
      <c r="G50" s="43"/>
      <c r="H50" s="33"/>
      <c r="I50" s="12"/>
      <c r="J50" s="12"/>
      <c r="K50" s="28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">
      <c r="B51" s="21"/>
      <c r="D51" s="11" t="s">
        <v>69</v>
      </c>
      <c r="E51" s="11">
        <v>81</v>
      </c>
      <c r="F51" s="42" t="s">
        <v>35</v>
      </c>
      <c r="G51" s="43"/>
      <c r="H51" s="33">
        <v>156260</v>
      </c>
      <c r="I51" s="12" t="s">
        <v>34</v>
      </c>
      <c r="J51" s="12" t="s">
        <v>139</v>
      </c>
      <c r="K51" s="28" t="s">
        <v>93</v>
      </c>
      <c r="L51" s="77">
        <f>32.6</f>
        <v>32.6</v>
      </c>
      <c r="M51" s="11">
        <v>2</v>
      </c>
      <c r="N51" s="11"/>
      <c r="O51" s="76">
        <f>3*3</f>
        <v>9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">
      <c r="B52" s="21"/>
      <c r="D52" s="11"/>
      <c r="E52" s="11"/>
      <c r="F52" s="42"/>
      <c r="G52" s="43"/>
      <c r="H52" s="33"/>
      <c r="I52" s="12"/>
      <c r="J52" s="12" t="s">
        <v>72</v>
      </c>
      <c r="K52" s="28" t="s">
        <v>73</v>
      </c>
      <c r="L52" s="77"/>
      <c r="M52" s="11"/>
      <c r="N52" s="11"/>
      <c r="O52" s="76">
        <f>4*1.33</f>
        <v>5.32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">
      <c r="B53" s="21"/>
      <c r="D53" s="11"/>
      <c r="E53" s="11"/>
      <c r="F53" s="42"/>
      <c r="G53" s="43"/>
      <c r="H53" s="33"/>
      <c r="I53" s="12"/>
      <c r="J53" s="12" t="s">
        <v>74</v>
      </c>
      <c r="K53" s="28" t="s">
        <v>75</v>
      </c>
      <c r="L53" s="77"/>
      <c r="M53" s="11"/>
      <c r="N53" s="11"/>
      <c r="O53" s="76">
        <f>1.5*1.5</f>
        <v>2.25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">
      <c r="B54" s="21"/>
      <c r="D54" s="11" t="s">
        <v>76</v>
      </c>
      <c r="E54" s="11" t="s">
        <v>140</v>
      </c>
      <c r="F54" s="42"/>
      <c r="G54" s="43"/>
      <c r="H54" s="33"/>
      <c r="I54" s="12"/>
      <c r="J54" s="12"/>
      <c r="K54" s="28"/>
      <c r="L54" s="77"/>
      <c r="M54" s="11"/>
      <c r="N54" s="11"/>
      <c r="O54" s="76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">
      <c r="B55" s="21"/>
      <c r="D55" s="11"/>
      <c r="E55" s="11"/>
      <c r="F55" s="42"/>
      <c r="G55" s="43"/>
      <c r="H55" s="33"/>
      <c r="I55" s="12"/>
      <c r="J55" s="12"/>
      <c r="K55" s="28"/>
      <c r="L55" s="77"/>
      <c r="M55" s="11"/>
      <c r="N55" s="11"/>
      <c r="O55" s="76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">
      <c r="B56" s="21"/>
      <c r="D56" s="11" t="s">
        <v>77</v>
      </c>
      <c r="E56" s="11">
        <v>81</v>
      </c>
      <c r="F56" s="42" t="s">
        <v>35</v>
      </c>
      <c r="G56" s="43"/>
      <c r="H56" s="33">
        <v>156405</v>
      </c>
      <c r="I56" s="12" t="s">
        <v>37</v>
      </c>
      <c r="J56" s="12" t="s">
        <v>78</v>
      </c>
      <c r="K56" s="28" t="s">
        <v>79</v>
      </c>
      <c r="L56" s="77">
        <v>13</v>
      </c>
      <c r="M56" s="11"/>
      <c r="N56" s="11"/>
      <c r="O56" s="76">
        <f>2*2.5</f>
        <v>5</v>
      </c>
      <c r="P56" s="11">
        <v>1</v>
      </c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">
      <c r="B57" s="21"/>
      <c r="D57" s="11" t="s">
        <v>80</v>
      </c>
      <c r="E57" s="11">
        <v>81</v>
      </c>
      <c r="F57" s="42" t="s">
        <v>35</v>
      </c>
      <c r="G57" s="43"/>
      <c r="H57" s="33">
        <v>156500</v>
      </c>
      <c r="I57" s="12" t="s">
        <v>34</v>
      </c>
      <c r="J57" s="12" t="s">
        <v>141</v>
      </c>
      <c r="K57" s="28" t="s">
        <v>93</v>
      </c>
      <c r="L57" s="77">
        <v>13.5</v>
      </c>
      <c r="M57" s="11">
        <v>1</v>
      </c>
      <c r="N57" s="11"/>
      <c r="O57" s="76">
        <f>3*3</f>
        <v>9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">
      <c r="B58" s="21"/>
      <c r="D58" s="11" t="s">
        <v>81</v>
      </c>
      <c r="E58" s="11">
        <v>81</v>
      </c>
      <c r="F58" s="42" t="s">
        <v>82</v>
      </c>
      <c r="G58" s="43"/>
      <c r="H58" s="33">
        <v>256600</v>
      </c>
      <c r="I58" s="12" t="s">
        <v>37</v>
      </c>
      <c r="J58" s="12" t="s">
        <v>83</v>
      </c>
      <c r="K58" s="28" t="s">
        <v>84</v>
      </c>
      <c r="L58" s="77">
        <v>13.5</v>
      </c>
      <c r="M58" s="11"/>
      <c r="N58" s="11"/>
      <c r="O58" s="76">
        <f>2*1</f>
        <v>2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">
      <c r="B59" s="21"/>
      <c r="D59" s="11"/>
      <c r="E59" s="11"/>
      <c r="F59" s="42"/>
      <c r="G59" s="43"/>
      <c r="H59" s="33"/>
      <c r="I59" s="12"/>
      <c r="J59" s="12" t="s">
        <v>85</v>
      </c>
      <c r="K59" s="28" t="s">
        <v>86</v>
      </c>
      <c r="L59" s="77"/>
      <c r="M59" s="11"/>
      <c r="N59" s="11"/>
      <c r="O59" s="76">
        <f>2.5*2</f>
        <v>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">
      <c r="B60" s="21"/>
      <c r="D60" s="11" t="s">
        <v>87</v>
      </c>
      <c r="E60" s="11">
        <v>81</v>
      </c>
      <c r="F60" s="42" t="s">
        <v>35</v>
      </c>
      <c r="G60" s="43"/>
      <c r="H60" s="33">
        <v>156650</v>
      </c>
      <c r="I60" s="12" t="s">
        <v>34</v>
      </c>
      <c r="J60" s="12" t="s">
        <v>88</v>
      </c>
      <c r="K60" s="28" t="s">
        <v>84</v>
      </c>
      <c r="L60" s="77">
        <v>14.8</v>
      </c>
      <c r="M60" s="11"/>
      <c r="N60" s="11"/>
      <c r="O60" s="76">
        <f>2*1</f>
        <v>2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">
      <c r="B61" s="21"/>
      <c r="D61" s="11"/>
      <c r="E61" s="11"/>
      <c r="F61" s="42"/>
      <c r="G61" s="43"/>
      <c r="H61" s="33"/>
      <c r="I61" s="12"/>
      <c r="J61" s="12" t="s">
        <v>85</v>
      </c>
      <c r="K61" s="28" t="s">
        <v>86</v>
      </c>
      <c r="L61" s="77"/>
      <c r="M61" s="11"/>
      <c r="N61" s="11"/>
      <c r="O61" s="76">
        <f>2.5*2</f>
        <v>5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">
      <c r="B62" s="21"/>
      <c r="D62" s="11"/>
      <c r="E62" s="11"/>
      <c r="F62" s="42"/>
      <c r="G62" s="43"/>
      <c r="H62" s="33"/>
      <c r="I62" s="12"/>
      <c r="J62" s="12" t="s">
        <v>89</v>
      </c>
      <c r="K62" s="28" t="s">
        <v>90</v>
      </c>
      <c r="L62" s="77"/>
      <c r="M62" s="11"/>
      <c r="N62" s="11"/>
      <c r="O62" s="76">
        <f>1.75*1.25</f>
        <v>2.1875</v>
      </c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">
      <c r="B63" s="21"/>
      <c r="D63" s="11" t="s">
        <v>91</v>
      </c>
      <c r="E63" s="11">
        <v>82</v>
      </c>
      <c r="F63" s="42" t="s">
        <v>35</v>
      </c>
      <c r="G63" s="43"/>
      <c r="H63" s="33">
        <v>156850</v>
      </c>
      <c r="I63" s="12" t="s">
        <v>37</v>
      </c>
      <c r="J63" s="12" t="s">
        <v>92</v>
      </c>
      <c r="K63" s="28" t="s">
        <v>93</v>
      </c>
      <c r="L63" s="77">
        <v>13.5</v>
      </c>
      <c r="M63" s="11"/>
      <c r="N63" s="11">
        <v>1</v>
      </c>
      <c r="O63" s="76">
        <v>3.9</v>
      </c>
      <c r="P63" s="11">
        <v>1</v>
      </c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">
      <c r="B64" s="21"/>
      <c r="D64" s="11" t="s">
        <v>94</v>
      </c>
      <c r="E64" s="11">
        <v>82</v>
      </c>
      <c r="F64" s="42" t="s">
        <v>35</v>
      </c>
      <c r="G64" s="43"/>
      <c r="H64" s="33">
        <v>156858</v>
      </c>
      <c r="I64" s="12" t="s">
        <v>34</v>
      </c>
      <c r="J64" s="12" t="s">
        <v>92</v>
      </c>
      <c r="K64" s="28" t="s">
        <v>93</v>
      </c>
      <c r="L64" s="77"/>
      <c r="M64" s="11"/>
      <c r="N64" s="11">
        <v>1</v>
      </c>
      <c r="O64" s="76">
        <v>3.9</v>
      </c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">
      <c r="B65" s="21"/>
      <c r="D65" s="11"/>
      <c r="E65" s="11"/>
      <c r="F65" s="42"/>
      <c r="G65" s="43"/>
      <c r="H65" s="33"/>
      <c r="I65" s="12"/>
      <c r="J65" s="12" t="s">
        <v>146</v>
      </c>
      <c r="K65" s="28" t="s">
        <v>147</v>
      </c>
      <c r="L65" s="77">
        <f>13.5+2.5</f>
        <v>16</v>
      </c>
      <c r="M65" s="11"/>
      <c r="N65" s="11"/>
      <c r="O65" s="76">
        <f>2.5*2.5</f>
        <v>6.25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">
      <c r="B66" s="21"/>
      <c r="D66" s="11" t="s">
        <v>95</v>
      </c>
      <c r="E66" s="11">
        <v>82</v>
      </c>
      <c r="F66" s="42" t="s">
        <v>35</v>
      </c>
      <c r="G66" s="43"/>
      <c r="H66" s="33">
        <v>156850</v>
      </c>
      <c r="I66" s="12" t="s">
        <v>37</v>
      </c>
      <c r="J66" s="12" t="s">
        <v>83</v>
      </c>
      <c r="K66" s="28" t="s">
        <v>84</v>
      </c>
      <c r="L66" s="77">
        <v>14.8</v>
      </c>
      <c r="M66" s="11"/>
      <c r="N66" s="11"/>
      <c r="O66" s="76">
        <f>2*1</f>
        <v>2</v>
      </c>
      <c r="P66" s="11">
        <v>1</v>
      </c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">
      <c r="B67" s="21"/>
      <c r="D67" s="11"/>
      <c r="E67" s="11"/>
      <c r="F67" s="42"/>
      <c r="G67" s="43"/>
      <c r="H67" s="33"/>
      <c r="I67" s="12"/>
      <c r="J67" s="12" t="s">
        <v>85</v>
      </c>
      <c r="K67" s="28" t="s">
        <v>86</v>
      </c>
      <c r="L67" s="77"/>
      <c r="M67" s="11"/>
      <c r="N67" s="11"/>
      <c r="O67" s="76">
        <f>2.5*2</f>
        <v>5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">
      <c r="B68" s="21"/>
      <c r="D68" s="11"/>
      <c r="E68" s="11"/>
      <c r="F68" s="42"/>
      <c r="G68" s="43"/>
      <c r="H68" s="33"/>
      <c r="I68" s="12"/>
      <c r="J68" s="12" t="s">
        <v>96</v>
      </c>
      <c r="K68" s="28" t="s">
        <v>90</v>
      </c>
      <c r="L68" s="77"/>
      <c r="M68" s="11"/>
      <c r="N68" s="11"/>
      <c r="O68" s="76">
        <f>1.75*1.25</f>
        <v>2.1875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">
      <c r="B69" s="21"/>
      <c r="D69" s="11" t="s">
        <v>97</v>
      </c>
      <c r="E69" s="11">
        <v>82</v>
      </c>
      <c r="F69" s="42" t="s">
        <v>46</v>
      </c>
      <c r="G69" s="43"/>
      <c r="H69" s="33">
        <v>274</v>
      </c>
      <c r="I69" s="12" t="s">
        <v>37</v>
      </c>
      <c r="J69" s="12" t="s">
        <v>98</v>
      </c>
      <c r="K69" s="28" t="s">
        <v>99</v>
      </c>
      <c r="L69" s="77">
        <v>24.6</v>
      </c>
      <c r="M69" s="11"/>
      <c r="N69" s="11"/>
      <c r="O69" s="76">
        <v>6.75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">
      <c r="B70" s="21"/>
      <c r="D70" s="11"/>
      <c r="E70" s="11"/>
      <c r="F70" s="42"/>
      <c r="G70" s="43"/>
      <c r="H70" s="33"/>
      <c r="I70" s="12"/>
      <c r="J70" s="12" t="s">
        <v>100</v>
      </c>
      <c r="K70" s="28" t="s">
        <v>75</v>
      </c>
      <c r="L70" s="77"/>
      <c r="M70" s="11"/>
      <c r="N70" s="11"/>
      <c r="O70" s="76">
        <v>2.25</v>
      </c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">
      <c r="B71" s="21"/>
      <c r="D71" s="11" t="s">
        <v>101</v>
      </c>
      <c r="E71" s="11">
        <v>82</v>
      </c>
      <c r="F71" s="42" t="s">
        <v>46</v>
      </c>
      <c r="G71" s="43"/>
      <c r="H71" s="33">
        <v>190</v>
      </c>
      <c r="I71" s="12" t="s">
        <v>37</v>
      </c>
      <c r="J71" s="12" t="s">
        <v>98</v>
      </c>
      <c r="K71" s="28" t="s">
        <v>99</v>
      </c>
      <c r="L71" s="77">
        <v>24.6</v>
      </c>
      <c r="M71" s="11"/>
      <c r="N71" s="11"/>
      <c r="O71" s="76">
        <v>6.75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">
      <c r="B72" s="21"/>
      <c r="D72" s="11"/>
      <c r="E72" s="11"/>
      <c r="F72" s="42"/>
      <c r="G72" s="43"/>
      <c r="H72" s="33"/>
      <c r="I72" s="12"/>
      <c r="J72" s="12" t="s">
        <v>100</v>
      </c>
      <c r="K72" s="28" t="s">
        <v>75</v>
      </c>
      <c r="L72" s="77"/>
      <c r="M72" s="11"/>
      <c r="N72" s="11"/>
      <c r="O72" s="76">
        <v>2.25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">
      <c r="B73" s="21"/>
      <c r="D73" s="11" t="s">
        <v>102</v>
      </c>
      <c r="E73" s="11">
        <v>82</v>
      </c>
      <c r="F73" s="42" t="s">
        <v>44</v>
      </c>
      <c r="G73" s="43"/>
      <c r="H73" s="33">
        <v>223042</v>
      </c>
      <c r="I73" s="12" t="s">
        <v>37</v>
      </c>
      <c r="J73" s="12" t="s">
        <v>92</v>
      </c>
      <c r="K73" s="28" t="s">
        <v>93</v>
      </c>
      <c r="L73" s="77"/>
      <c r="M73" s="11"/>
      <c r="N73" s="11">
        <v>1</v>
      </c>
      <c r="O73" s="76">
        <v>3.9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">
      <c r="B74" s="21"/>
      <c r="D74" s="11"/>
      <c r="E74" s="11"/>
      <c r="F74" s="42"/>
      <c r="G74" s="43"/>
      <c r="H74" s="33"/>
      <c r="I74" s="12"/>
      <c r="J74" s="12" t="s">
        <v>146</v>
      </c>
      <c r="K74" s="28" t="s">
        <v>147</v>
      </c>
      <c r="L74" s="77">
        <f>13.5+2.5</f>
        <v>16</v>
      </c>
      <c r="M74" s="11"/>
      <c r="N74" s="11"/>
      <c r="O74" s="76">
        <f>2.5*2.5</f>
        <v>6.25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">
      <c r="B75" s="21"/>
      <c r="D75" s="11" t="s">
        <v>103</v>
      </c>
      <c r="E75" s="11">
        <v>82</v>
      </c>
      <c r="F75" s="42" t="s">
        <v>44</v>
      </c>
      <c r="G75" s="43"/>
      <c r="H75" s="33">
        <v>223052</v>
      </c>
      <c r="I75" s="12" t="s">
        <v>34</v>
      </c>
      <c r="J75" s="12" t="s">
        <v>92</v>
      </c>
      <c r="K75" s="28" t="s">
        <v>93</v>
      </c>
      <c r="L75" s="77">
        <v>13.5</v>
      </c>
      <c r="M75" s="11"/>
      <c r="N75" s="11">
        <v>1</v>
      </c>
      <c r="O75" s="76">
        <v>3.9</v>
      </c>
      <c r="P75" s="11">
        <v>1</v>
      </c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">
      <c r="B76" s="21"/>
      <c r="D76" s="11" t="s">
        <v>104</v>
      </c>
      <c r="E76" s="11">
        <v>82</v>
      </c>
      <c r="F76" s="42" t="s">
        <v>46</v>
      </c>
      <c r="G76" s="43"/>
      <c r="H76" s="33">
        <v>107</v>
      </c>
      <c r="I76" s="12" t="s">
        <v>37</v>
      </c>
      <c r="J76" s="12" t="s">
        <v>98</v>
      </c>
      <c r="K76" s="28" t="s">
        <v>99</v>
      </c>
      <c r="L76" s="77">
        <v>24.6</v>
      </c>
      <c r="M76" s="11"/>
      <c r="N76" s="11"/>
      <c r="O76" s="76">
        <v>6.75</v>
      </c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">
      <c r="B77" s="21"/>
      <c r="D77" s="11"/>
      <c r="E77" s="11"/>
      <c r="F77" s="42"/>
      <c r="G77" s="43"/>
      <c r="H77" s="33"/>
      <c r="I77" s="12"/>
      <c r="J77" s="12" t="s">
        <v>100</v>
      </c>
      <c r="K77" s="28" t="s">
        <v>75</v>
      </c>
      <c r="L77" s="77"/>
      <c r="M77" s="11"/>
      <c r="N77" s="11"/>
      <c r="O77" s="76">
        <v>2.25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">
      <c r="B78" s="21"/>
      <c r="D78" s="11" t="s">
        <v>107</v>
      </c>
      <c r="E78" s="11">
        <v>82</v>
      </c>
      <c r="F78" s="42" t="s">
        <v>59</v>
      </c>
      <c r="G78" s="43"/>
      <c r="H78" s="33">
        <v>122892</v>
      </c>
      <c r="I78" s="12" t="s">
        <v>37</v>
      </c>
      <c r="J78" s="12" t="s">
        <v>92</v>
      </c>
      <c r="K78" s="28" t="s">
        <v>93</v>
      </c>
      <c r="L78" s="77">
        <v>13.5</v>
      </c>
      <c r="M78" s="11"/>
      <c r="N78" s="11">
        <v>1</v>
      </c>
      <c r="O78" s="76">
        <v>3.9</v>
      </c>
      <c r="P78" s="11">
        <v>1</v>
      </c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">
      <c r="B79" s="21"/>
      <c r="D79" s="11" t="s">
        <v>105</v>
      </c>
      <c r="E79" s="11">
        <v>82</v>
      </c>
      <c r="F79" s="42" t="s">
        <v>59</v>
      </c>
      <c r="G79" s="43"/>
      <c r="H79" s="33">
        <v>122905</v>
      </c>
      <c r="I79" s="12" t="s">
        <v>34</v>
      </c>
      <c r="J79" s="12" t="s">
        <v>92</v>
      </c>
      <c r="K79" s="28" t="s">
        <v>93</v>
      </c>
      <c r="L79" s="77">
        <v>13.5</v>
      </c>
      <c r="M79" s="11"/>
      <c r="N79" s="11">
        <v>1</v>
      </c>
      <c r="O79" s="76">
        <v>3.9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">
      <c r="B80" s="21"/>
      <c r="D80" s="11"/>
      <c r="E80" s="11"/>
      <c r="F80" s="42"/>
      <c r="G80" s="43"/>
      <c r="H80" s="33"/>
      <c r="I80" s="12"/>
      <c r="J80" s="12" t="s">
        <v>146</v>
      </c>
      <c r="K80" s="28" t="s">
        <v>147</v>
      </c>
      <c r="L80" s="77">
        <f>13.5+2.5</f>
        <v>16</v>
      </c>
      <c r="M80" s="11"/>
      <c r="N80" s="11"/>
      <c r="O80" s="76">
        <f>2.5*2.5</f>
        <v>6.25</v>
      </c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7" ht="12.75" customHeight="1" x14ac:dyDescent="0.2">
      <c r="B81" s="21"/>
      <c r="D81" s="11" t="s">
        <v>106</v>
      </c>
      <c r="E81" s="11">
        <v>82</v>
      </c>
      <c r="F81" s="42" t="s">
        <v>46</v>
      </c>
      <c r="G81" s="43"/>
      <c r="H81" s="33">
        <v>363</v>
      </c>
      <c r="I81" s="12" t="s">
        <v>37</v>
      </c>
      <c r="J81" s="12" t="s">
        <v>98</v>
      </c>
      <c r="K81" s="28" t="s">
        <v>99</v>
      </c>
      <c r="L81" s="77">
        <v>24.6</v>
      </c>
      <c r="M81" s="11"/>
      <c r="N81" s="11"/>
      <c r="O81" s="76">
        <v>6.75</v>
      </c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7" ht="12.75" customHeight="1" x14ac:dyDescent="0.2">
      <c r="B82" s="21"/>
      <c r="D82" s="11"/>
      <c r="E82" s="11"/>
      <c r="F82" s="40"/>
      <c r="G82" s="41"/>
      <c r="H82" s="33"/>
      <c r="I82" s="12"/>
      <c r="J82" s="12" t="s">
        <v>100</v>
      </c>
      <c r="K82" s="28" t="s">
        <v>75</v>
      </c>
      <c r="L82" s="12"/>
      <c r="M82" s="11"/>
      <c r="N82" s="11"/>
      <c r="O82" s="76">
        <v>2.25</v>
      </c>
      <c r="P82" s="11"/>
      <c r="Q82" s="36"/>
      <c r="R82" s="36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7" ht="12.75" customHeight="1" thickBot="1" x14ac:dyDescent="0.25">
      <c r="B83" s="22"/>
      <c r="D83" s="11"/>
      <c r="E83" s="11"/>
      <c r="F83" s="69"/>
      <c r="G83" s="70"/>
      <c r="H83" s="33"/>
      <c r="I83" s="12"/>
      <c r="J83" s="12"/>
      <c r="K83" s="28"/>
      <c r="L83" s="12"/>
      <c r="M83" s="11"/>
      <c r="N83" s="11"/>
      <c r="O83" s="34"/>
      <c r="P83" s="11"/>
      <c r="Q83" s="37"/>
      <c r="R83" s="37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7" ht="12.75" customHeight="1" x14ac:dyDescent="0.2">
      <c r="B84" s="5" t="s">
        <v>9</v>
      </c>
      <c r="D84" s="66" t="s">
        <v>142</v>
      </c>
      <c r="E84" s="67"/>
      <c r="F84" s="67"/>
      <c r="G84" s="67"/>
      <c r="H84" s="67"/>
      <c r="I84" s="67"/>
      <c r="J84" s="67"/>
      <c r="K84" s="68"/>
      <c r="L84" s="78">
        <f>IF(L8="","",IF(OR(L23="", L23="LS", L23="LUMP"),IF(SUM(COUNTIF(L24:L83,"LS")+COUNTIF(L24:L83,"LUMP"))&gt;0,"LS",""),IF(SUM(L24:L83)&gt;0,ROUNDUP(SUM(L24:L83),1),"")))</f>
        <v>302.60000000000002</v>
      </c>
      <c r="M84" s="13">
        <f t="shared" ref="M84:AD84" si="3">IF(M8="","",IF(OR(M23="", M23="LS", M23="LUMP"),IF(SUM(COUNTIF(M24:M83,"LS")+COUNTIF(M24:M83,"LUMP"))&gt;0,"LS",""),IF(SUM(M24:M83)&gt;0,ROUNDUP(SUM(M24:M83),0),"")))</f>
        <v>3</v>
      </c>
      <c r="N84" s="13">
        <f t="shared" si="3"/>
        <v>6</v>
      </c>
      <c r="O84" s="79">
        <f>IF(O8="","",IF(OR(O23="", O23="LS", O23="LUMP"),IF(SUM(COUNTIF(O24:O83,"LS")+COUNTIF(O24:O83,"LUMP"))&gt;0,"LS",""),IF(SUM(O24:O83)&gt;0,ROUNDUP(SUM(O24:O83),1),"")))</f>
        <v>134.1</v>
      </c>
      <c r="P84" s="13">
        <f t="shared" si="3"/>
        <v>5</v>
      </c>
      <c r="Q84" s="13">
        <f t="shared" si="3"/>
        <v>43</v>
      </c>
      <c r="R84" s="13">
        <f t="shared" si="3"/>
        <v>34</v>
      </c>
      <c r="S84" s="13" t="str">
        <f t="shared" si="3"/>
        <v/>
      </c>
      <c r="T84" s="13" t="str">
        <f t="shared" si="3"/>
        <v/>
      </c>
      <c r="U84" s="13" t="str">
        <f t="shared" si="3"/>
        <v/>
      </c>
      <c r="V84" s="13" t="str">
        <f t="shared" si="3"/>
        <v/>
      </c>
      <c r="W84" s="13" t="str">
        <f t="shared" si="3"/>
        <v/>
      </c>
      <c r="X84" s="13" t="str">
        <f t="shared" si="3"/>
        <v/>
      </c>
      <c r="Y84" s="13" t="str">
        <f t="shared" si="3"/>
        <v/>
      </c>
      <c r="Z84" s="13" t="str">
        <f t="shared" si="3"/>
        <v/>
      </c>
      <c r="AA84" s="13" t="str">
        <f t="shared" si="3"/>
        <v/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  <row r="85" spans="2:37" ht="12.75" customHeight="1" thickBot="1" x14ac:dyDescent="0.25"/>
    <row r="86" spans="2:37" ht="12.75" customHeight="1" thickBot="1" x14ac:dyDescent="0.25">
      <c r="B86" s="19" t="s">
        <v>7</v>
      </c>
      <c r="D86" s="63" t="str">
        <f>"SUBSUMMARY SHEET " &amp; B87</f>
        <v xml:space="preserve">SUBSUMMARY SHEET </v>
      </c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F86" s="29">
        <v>1</v>
      </c>
      <c r="AG86" s="30" t="s">
        <v>25</v>
      </c>
      <c r="AH86" s="31"/>
      <c r="AI86" s="31"/>
      <c r="AJ86" s="31"/>
      <c r="AK86" s="31"/>
    </row>
    <row r="87" spans="2:37" ht="12.75" customHeight="1" thickBot="1" x14ac:dyDescent="0.25">
      <c r="B87" s="23"/>
      <c r="D87" s="64" t="s">
        <v>5</v>
      </c>
      <c r="E87" s="64"/>
      <c r="F87" s="64"/>
      <c r="G87" s="64"/>
      <c r="H87" s="64"/>
      <c r="I87" s="64"/>
      <c r="J87" s="64"/>
      <c r="K87" s="64"/>
      <c r="L87" s="18" t="s">
        <v>26</v>
      </c>
      <c r="M87" s="18" t="s">
        <v>27</v>
      </c>
      <c r="N87" s="18" t="s">
        <v>27</v>
      </c>
      <c r="O87" s="18" t="s">
        <v>30</v>
      </c>
      <c r="P87" s="18" t="s">
        <v>138</v>
      </c>
      <c r="Q87" s="18" t="s">
        <v>31</v>
      </c>
      <c r="R87" s="18" t="s">
        <v>32</v>
      </c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</row>
    <row r="88" spans="2:37" ht="12.75" customHeight="1" thickBot="1" x14ac:dyDescent="0.25">
      <c r="D88" s="65" t="s">
        <v>6</v>
      </c>
      <c r="E88" s="65"/>
      <c r="F88" s="65"/>
      <c r="G88" s="65"/>
      <c r="H88" s="65"/>
      <c r="I88" s="65"/>
      <c r="J88" s="65"/>
      <c r="K88" s="65"/>
      <c r="L88" s="14"/>
      <c r="M88" s="14" t="s">
        <v>28</v>
      </c>
      <c r="N88" s="14" t="s">
        <v>29</v>
      </c>
      <c r="O88" s="14"/>
      <c r="P88" s="14" t="s">
        <v>145</v>
      </c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</row>
    <row r="89" spans="2:37" ht="12.75" customHeight="1" x14ac:dyDescent="0.2">
      <c r="B89" s="46" t="s">
        <v>8</v>
      </c>
      <c r="D89" s="51" t="s">
        <v>22</v>
      </c>
      <c r="E89" s="51" t="s">
        <v>23</v>
      </c>
      <c r="F89" s="51" t="s">
        <v>21</v>
      </c>
      <c r="G89" s="51"/>
      <c r="H89" s="51" t="s">
        <v>18</v>
      </c>
      <c r="I89" s="60" t="s">
        <v>19</v>
      </c>
      <c r="J89" s="57" t="s">
        <v>20</v>
      </c>
      <c r="K89" s="54" t="s">
        <v>24</v>
      </c>
      <c r="L89" s="24" t="str">
        <f t="shared" ref="L89:AD89" si="4">IF(OR(TRIM(L87)=0,TRIM(L87)=""),"",IF(IFERROR(TRIM(INDEX(QryItemNamed,MATCH(TRIM(L87),ITEM,0),2)),"")="Y","SPECIAL",LEFT(IFERROR(TRIM(INDEX(ITEM,MATCH(TRIM(L87),ITEM,0))),""),3)))</f>
        <v>630</v>
      </c>
      <c r="M89" s="7" t="str">
        <f t="shared" si="4"/>
        <v>630</v>
      </c>
      <c r="N89" s="7" t="str">
        <f t="shared" si="4"/>
        <v>630</v>
      </c>
      <c r="O89" s="7" t="str">
        <f t="shared" si="4"/>
        <v>630</v>
      </c>
      <c r="P89" s="7" t="str">
        <f t="shared" si="4"/>
        <v>630</v>
      </c>
      <c r="Q89" s="7" t="str">
        <f t="shared" si="4"/>
        <v>630</v>
      </c>
      <c r="R89" s="7" t="str">
        <f t="shared" si="4"/>
        <v>630</v>
      </c>
      <c r="S89" s="7" t="str">
        <f t="shared" si="4"/>
        <v/>
      </c>
      <c r="T89" s="7" t="str">
        <f t="shared" si="4"/>
        <v/>
      </c>
      <c r="U89" s="7" t="str">
        <f t="shared" si="4"/>
        <v/>
      </c>
      <c r="V89" s="7" t="str">
        <f t="shared" si="4"/>
        <v/>
      </c>
      <c r="W89" s="7" t="str">
        <f t="shared" si="4"/>
        <v/>
      </c>
      <c r="X89" s="7" t="str">
        <f t="shared" si="4"/>
        <v/>
      </c>
      <c r="Y89" s="7" t="str">
        <f t="shared" si="4"/>
        <v/>
      </c>
      <c r="Z89" s="7" t="str">
        <f t="shared" si="4"/>
        <v/>
      </c>
      <c r="AA89" s="7" t="str">
        <f t="shared" si="4"/>
        <v/>
      </c>
      <c r="AB89" s="7" t="str">
        <f t="shared" si="4"/>
        <v/>
      </c>
      <c r="AC89" s="7" t="str">
        <f t="shared" si="4"/>
        <v/>
      </c>
      <c r="AD89" s="7" t="str">
        <f t="shared" si="4"/>
        <v/>
      </c>
    </row>
    <row r="90" spans="2:37" ht="12.75" customHeight="1" x14ac:dyDescent="0.2">
      <c r="B90" s="47"/>
      <c r="D90" s="52"/>
      <c r="E90" s="52"/>
      <c r="F90" s="52"/>
      <c r="G90" s="52"/>
      <c r="H90" s="52"/>
      <c r="I90" s="61"/>
      <c r="J90" s="58"/>
      <c r="K90" s="55"/>
      <c r="L90" s="50" t="str">
        <f t="shared" ref="L90:AD90" si="5">IF(OR(TRIM(L87)=0,TRIM(L87)=""),IF(L88="","",L88),IF(IFERROR(TRIM(INDEX(QryItemNamed,MATCH(TRIM(L87),ITEM,0),2)),"")="Y",TRIM(RIGHT(IFERROR(TRIM(INDEX(QryItemNamed,MATCH(TRIM(L87),ITEM,0),4)),"123456789012"),LEN(IFERROR(TRIM(INDEX(QryItemNamed,MATCH(TRIM(L87),ITEM,0),4)),"123456789012"))-9))&amp;L88,IFERROR(TRIM(INDEX(QryItemNamed,MATCH(TRIM(L87),ITEM,0),4))&amp;L88,"ITEM CODE DOES NOT EXIST IN ITEM MASTER")))</f>
        <v>GROUND MOUNTED SUPPORT, NO. 3 POST</v>
      </c>
      <c r="M90" s="49" t="str">
        <f t="shared" si="5"/>
        <v>SIGN POST REFLECTOR, YELLOW</v>
      </c>
      <c r="N90" s="49" t="str">
        <f t="shared" si="5"/>
        <v>SIGN POST REFLECTOR, RED</v>
      </c>
      <c r="O90" s="49" t="str">
        <f t="shared" si="5"/>
        <v>SIGN, FLAT SHEET</v>
      </c>
      <c r="P90" s="49" t="str">
        <f t="shared" si="5"/>
        <v>SIGNING, MISC.:GROUND MOUNTED SUPPORT, WITH 12 INCH X 12 INCH SLEEVE, AS PER PLAN</v>
      </c>
      <c r="Q90" s="49" t="str">
        <f t="shared" si="5"/>
        <v>REMOVAL OF GROUND MOUNTED SIGN AND DISPOSAL</v>
      </c>
      <c r="R90" s="49" t="str">
        <f t="shared" si="5"/>
        <v>REMOVAL OF GROUND MOUNTED POST SUPPORT AND DISPOSAL</v>
      </c>
      <c r="S90" s="49" t="str">
        <f t="shared" si="5"/>
        <v/>
      </c>
      <c r="T90" s="49" t="str">
        <f t="shared" si="5"/>
        <v/>
      </c>
      <c r="U90" s="49" t="str">
        <f t="shared" si="5"/>
        <v/>
      </c>
      <c r="V90" s="49" t="str">
        <f t="shared" si="5"/>
        <v/>
      </c>
      <c r="W90" s="49" t="str">
        <f t="shared" si="5"/>
        <v/>
      </c>
      <c r="X90" s="49" t="str">
        <f t="shared" si="5"/>
        <v/>
      </c>
      <c r="Y90" s="49" t="str">
        <f t="shared" si="5"/>
        <v/>
      </c>
      <c r="Z90" s="49" t="str">
        <f t="shared" si="5"/>
        <v/>
      </c>
      <c r="AA90" s="49" t="str">
        <f t="shared" si="5"/>
        <v/>
      </c>
      <c r="AB90" s="49" t="str">
        <f t="shared" si="5"/>
        <v/>
      </c>
      <c r="AC90" s="49" t="str">
        <f t="shared" si="5"/>
        <v/>
      </c>
      <c r="AD90" s="49" t="str">
        <f t="shared" si="5"/>
        <v/>
      </c>
    </row>
    <row r="91" spans="2:37" ht="12.75" customHeight="1" x14ac:dyDescent="0.2">
      <c r="B91" s="47"/>
      <c r="D91" s="52"/>
      <c r="E91" s="52"/>
      <c r="F91" s="52"/>
      <c r="G91" s="52"/>
      <c r="H91" s="52"/>
      <c r="I91" s="61"/>
      <c r="J91" s="58"/>
      <c r="K91" s="55"/>
      <c r="L91" s="50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</row>
    <row r="92" spans="2:37" ht="12.75" customHeight="1" x14ac:dyDescent="0.2">
      <c r="B92" s="47"/>
      <c r="D92" s="52"/>
      <c r="E92" s="52"/>
      <c r="F92" s="52"/>
      <c r="G92" s="52"/>
      <c r="H92" s="52"/>
      <c r="I92" s="61"/>
      <c r="J92" s="58"/>
      <c r="K92" s="55"/>
      <c r="L92" s="50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</row>
    <row r="93" spans="2:37" ht="12.75" customHeight="1" x14ac:dyDescent="0.2">
      <c r="B93" s="47"/>
      <c r="D93" s="52"/>
      <c r="E93" s="52"/>
      <c r="F93" s="52"/>
      <c r="G93" s="52"/>
      <c r="H93" s="52"/>
      <c r="I93" s="61"/>
      <c r="J93" s="58"/>
      <c r="K93" s="55"/>
      <c r="L93" s="50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</row>
    <row r="94" spans="2:37" ht="12.75" customHeight="1" x14ac:dyDescent="0.2">
      <c r="B94" s="47"/>
      <c r="D94" s="52"/>
      <c r="E94" s="52"/>
      <c r="F94" s="52"/>
      <c r="G94" s="52"/>
      <c r="H94" s="52"/>
      <c r="I94" s="61"/>
      <c r="J94" s="58"/>
      <c r="K94" s="55"/>
      <c r="L94" s="50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</row>
    <row r="95" spans="2:37" ht="12.75" customHeight="1" x14ac:dyDescent="0.2">
      <c r="B95" s="47"/>
      <c r="D95" s="52"/>
      <c r="E95" s="52"/>
      <c r="F95" s="52"/>
      <c r="G95" s="52"/>
      <c r="H95" s="52"/>
      <c r="I95" s="61"/>
      <c r="J95" s="58"/>
      <c r="K95" s="55"/>
      <c r="L95" s="50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</row>
    <row r="96" spans="2:37" ht="12.75" customHeight="1" x14ac:dyDescent="0.2">
      <c r="B96" s="47"/>
      <c r="D96" s="52"/>
      <c r="E96" s="52"/>
      <c r="F96" s="52"/>
      <c r="G96" s="52"/>
      <c r="H96" s="52"/>
      <c r="I96" s="61"/>
      <c r="J96" s="58"/>
      <c r="K96" s="55"/>
      <c r="L96" s="50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</row>
    <row r="97" spans="2:30" ht="12.75" customHeight="1" x14ac:dyDescent="0.2">
      <c r="B97" s="47"/>
      <c r="D97" s="52"/>
      <c r="E97" s="52"/>
      <c r="F97" s="52"/>
      <c r="G97" s="52"/>
      <c r="H97" s="52"/>
      <c r="I97" s="61"/>
      <c r="J97" s="58"/>
      <c r="K97" s="55"/>
      <c r="L97" s="50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</row>
    <row r="98" spans="2:30" ht="12.75" customHeight="1" x14ac:dyDescent="0.2">
      <c r="B98" s="47"/>
      <c r="D98" s="52"/>
      <c r="E98" s="52"/>
      <c r="F98" s="52"/>
      <c r="G98" s="52"/>
      <c r="H98" s="52"/>
      <c r="I98" s="61"/>
      <c r="J98" s="58"/>
      <c r="K98" s="55"/>
      <c r="L98" s="50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</row>
    <row r="99" spans="2:30" ht="12.75" customHeight="1" x14ac:dyDescent="0.2">
      <c r="B99" s="47"/>
      <c r="D99" s="52"/>
      <c r="E99" s="52"/>
      <c r="F99" s="52"/>
      <c r="G99" s="52"/>
      <c r="H99" s="52"/>
      <c r="I99" s="61"/>
      <c r="J99" s="58"/>
      <c r="K99" s="55"/>
      <c r="L99" s="50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</row>
    <row r="100" spans="2:30" ht="12.75" customHeight="1" x14ac:dyDescent="0.2">
      <c r="B100" s="47"/>
      <c r="D100" s="52"/>
      <c r="E100" s="52"/>
      <c r="F100" s="52"/>
      <c r="G100" s="52"/>
      <c r="H100" s="52"/>
      <c r="I100" s="61"/>
      <c r="J100" s="58"/>
      <c r="K100" s="55"/>
      <c r="L100" s="50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</row>
    <row r="101" spans="2:30" ht="12.75" customHeight="1" x14ac:dyDescent="0.2">
      <c r="B101" s="47"/>
      <c r="D101" s="52"/>
      <c r="E101" s="52"/>
      <c r="F101" s="52"/>
      <c r="G101" s="52"/>
      <c r="H101" s="52"/>
      <c r="I101" s="61"/>
      <c r="J101" s="58"/>
      <c r="K101" s="55"/>
      <c r="L101" s="50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</row>
    <row r="102" spans="2:30" ht="12.75" customHeight="1" thickBot="1" x14ac:dyDescent="0.25">
      <c r="B102" s="48"/>
      <c r="D102" s="53"/>
      <c r="E102" s="53"/>
      <c r="F102" s="53"/>
      <c r="G102" s="53"/>
      <c r="H102" s="53"/>
      <c r="I102" s="62"/>
      <c r="J102" s="59"/>
      <c r="K102" s="56"/>
      <c r="L102" s="25" t="str">
        <f t="shared" ref="L102:AD102" si="6">IF(OR(TRIM(L87)=0,TRIM(L87)=""),"",IFERROR(TRIM(INDEX(QryItemNamed,MATCH(TRIM(L87),ITEM,0),3)),""))</f>
        <v>FT</v>
      </c>
      <c r="M102" s="8" t="str">
        <f t="shared" si="6"/>
        <v>EACH</v>
      </c>
      <c r="N102" s="8" t="str">
        <f t="shared" si="6"/>
        <v>EACH</v>
      </c>
      <c r="O102" s="8" t="str">
        <f t="shared" si="6"/>
        <v>SF</v>
      </c>
      <c r="P102" s="8" t="str">
        <f t="shared" si="6"/>
        <v>EACH</v>
      </c>
      <c r="Q102" s="8" t="str">
        <f t="shared" si="6"/>
        <v>EACH</v>
      </c>
      <c r="R102" s="8" t="str">
        <f t="shared" si="6"/>
        <v>EACH</v>
      </c>
      <c r="S102" s="8" t="str">
        <f t="shared" si="6"/>
        <v/>
      </c>
      <c r="T102" s="8" t="str">
        <f t="shared" si="6"/>
        <v/>
      </c>
      <c r="U102" s="8" t="str">
        <f t="shared" si="6"/>
        <v/>
      </c>
      <c r="V102" s="8" t="str">
        <f t="shared" si="6"/>
        <v/>
      </c>
      <c r="W102" s="8" t="str">
        <f t="shared" si="6"/>
        <v/>
      </c>
      <c r="X102" s="8" t="str">
        <f t="shared" si="6"/>
        <v/>
      </c>
      <c r="Y102" s="8" t="str">
        <f t="shared" si="6"/>
        <v/>
      </c>
      <c r="Z102" s="8" t="str">
        <f t="shared" si="6"/>
        <v/>
      </c>
      <c r="AA102" s="8" t="str">
        <f t="shared" si="6"/>
        <v/>
      </c>
      <c r="AB102" s="8" t="str">
        <f t="shared" si="6"/>
        <v/>
      </c>
      <c r="AC102" s="8" t="str">
        <f t="shared" si="6"/>
        <v/>
      </c>
      <c r="AD102" s="8" t="str">
        <f t="shared" si="6"/>
        <v/>
      </c>
    </row>
    <row r="103" spans="2:30" ht="12.75" customHeight="1" x14ac:dyDescent="0.2">
      <c r="B103" s="20"/>
      <c r="D103" s="11" t="s">
        <v>108</v>
      </c>
      <c r="E103" s="11">
        <v>82</v>
      </c>
      <c r="F103" s="42" t="s">
        <v>54</v>
      </c>
      <c r="G103" s="43"/>
      <c r="H103" s="33">
        <v>157014</v>
      </c>
      <c r="I103" s="12" t="s">
        <v>37</v>
      </c>
      <c r="J103" s="12" t="s">
        <v>129</v>
      </c>
      <c r="K103" s="28" t="s">
        <v>84</v>
      </c>
      <c r="L103" s="77">
        <v>14.8</v>
      </c>
      <c r="M103" s="11"/>
      <c r="N103" s="11"/>
      <c r="O103" s="76">
        <f>2*1</f>
        <v>2</v>
      </c>
      <c r="P103" s="11">
        <v>1</v>
      </c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2:30" ht="12.75" customHeight="1" x14ac:dyDescent="0.2">
      <c r="B104" s="21"/>
      <c r="D104" s="11"/>
      <c r="E104" s="11"/>
      <c r="F104" s="42"/>
      <c r="G104" s="43"/>
      <c r="H104" s="33"/>
      <c r="I104" s="12"/>
      <c r="J104" s="12" t="s">
        <v>85</v>
      </c>
      <c r="K104" s="28" t="s">
        <v>86</v>
      </c>
      <c r="L104" s="77"/>
      <c r="M104" s="11"/>
      <c r="N104" s="11"/>
      <c r="O104" s="76">
        <f>2.5*2</f>
        <v>5</v>
      </c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2:30" ht="12.75" customHeight="1" x14ac:dyDescent="0.2">
      <c r="B105" s="21"/>
      <c r="D105" s="11"/>
      <c r="E105" s="11"/>
      <c r="F105" s="42"/>
      <c r="G105" s="43"/>
      <c r="H105" s="33"/>
      <c r="I105" s="12"/>
      <c r="J105" s="12" t="s">
        <v>96</v>
      </c>
      <c r="K105" s="28" t="s">
        <v>90</v>
      </c>
      <c r="L105" s="77"/>
      <c r="M105" s="11"/>
      <c r="N105" s="11"/>
      <c r="O105" s="76">
        <f>1.75*1.25</f>
        <v>2.1875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2:30" ht="12.75" customHeight="1" x14ac:dyDescent="0.2">
      <c r="B106" s="21"/>
      <c r="D106" s="11" t="s">
        <v>109</v>
      </c>
      <c r="E106" s="11">
        <v>82</v>
      </c>
      <c r="F106" s="42" t="s">
        <v>51</v>
      </c>
      <c r="G106" s="43"/>
      <c r="H106" s="33">
        <v>257011</v>
      </c>
      <c r="I106" s="12" t="s">
        <v>37</v>
      </c>
      <c r="J106" s="12" t="s">
        <v>92</v>
      </c>
      <c r="K106" s="28" t="s">
        <v>93</v>
      </c>
      <c r="L106" s="77"/>
      <c r="M106" s="11"/>
      <c r="N106" s="11">
        <v>1</v>
      </c>
      <c r="O106" s="76">
        <v>3.9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2:30" ht="12.75" customHeight="1" x14ac:dyDescent="0.2">
      <c r="B107" s="21"/>
      <c r="D107" s="11"/>
      <c r="E107" s="11"/>
      <c r="F107" s="42"/>
      <c r="G107" s="43"/>
      <c r="H107" s="33"/>
      <c r="I107" s="12"/>
      <c r="J107" s="12" t="s">
        <v>146</v>
      </c>
      <c r="K107" s="28" t="s">
        <v>147</v>
      </c>
      <c r="L107" s="77">
        <f>13.5+2.5</f>
        <v>16</v>
      </c>
      <c r="M107" s="11"/>
      <c r="N107" s="11"/>
      <c r="O107" s="76">
        <f>2.5*2.5</f>
        <v>6.25</v>
      </c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2:30" ht="12.75" customHeight="1" x14ac:dyDescent="0.2">
      <c r="B108" s="21"/>
      <c r="D108" s="11" t="s">
        <v>110</v>
      </c>
      <c r="E108" s="11">
        <v>82</v>
      </c>
      <c r="F108" s="42" t="s">
        <v>51</v>
      </c>
      <c r="G108" s="43"/>
      <c r="H108" s="33">
        <v>257010</v>
      </c>
      <c r="I108" s="12" t="s">
        <v>34</v>
      </c>
      <c r="J108" s="12" t="s">
        <v>92</v>
      </c>
      <c r="K108" s="28" t="s">
        <v>93</v>
      </c>
      <c r="L108" s="77">
        <v>13.5</v>
      </c>
      <c r="M108" s="11"/>
      <c r="N108" s="11">
        <v>1</v>
      </c>
      <c r="O108" s="76">
        <v>3.9</v>
      </c>
      <c r="P108" s="11">
        <v>1</v>
      </c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2:30" ht="12.75" customHeight="1" x14ac:dyDescent="0.2">
      <c r="B109" s="21"/>
      <c r="D109" s="11" t="s">
        <v>112</v>
      </c>
      <c r="E109" s="11">
        <v>82</v>
      </c>
      <c r="F109" s="42" t="s">
        <v>48</v>
      </c>
      <c r="G109" s="43"/>
      <c r="H109" s="33">
        <v>123058</v>
      </c>
      <c r="I109" s="12" t="s">
        <v>37</v>
      </c>
      <c r="J109" s="12" t="s">
        <v>114</v>
      </c>
      <c r="K109" s="28" t="s">
        <v>111</v>
      </c>
      <c r="L109" s="77">
        <v>11.5</v>
      </c>
      <c r="M109" s="11"/>
      <c r="N109" s="11"/>
      <c r="O109" s="76">
        <v>6</v>
      </c>
      <c r="P109" s="11">
        <v>1</v>
      </c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</row>
    <row r="110" spans="2:30" ht="12.75" customHeight="1" x14ac:dyDescent="0.2">
      <c r="B110" s="21"/>
      <c r="D110" s="11" t="s">
        <v>113</v>
      </c>
      <c r="E110" s="11">
        <v>82</v>
      </c>
      <c r="F110" s="42" t="s">
        <v>42</v>
      </c>
      <c r="G110" s="43"/>
      <c r="H110" s="33">
        <v>222883</v>
      </c>
      <c r="I110" s="12" t="s">
        <v>34</v>
      </c>
      <c r="J110" s="12" t="s">
        <v>88</v>
      </c>
      <c r="K110" s="28" t="s">
        <v>84</v>
      </c>
      <c r="L110" s="77">
        <v>14.8</v>
      </c>
      <c r="M110" s="11"/>
      <c r="N110" s="11"/>
      <c r="O110" s="76">
        <f>2*1</f>
        <v>2</v>
      </c>
      <c r="P110" s="11">
        <v>1</v>
      </c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 spans="2:30" ht="12.75" customHeight="1" x14ac:dyDescent="0.2">
      <c r="B111" s="21"/>
      <c r="D111" s="11"/>
      <c r="E111" s="11"/>
      <c r="F111" s="42"/>
      <c r="G111" s="43"/>
      <c r="H111" s="33"/>
      <c r="I111" s="12"/>
      <c r="J111" s="12" t="s">
        <v>85</v>
      </c>
      <c r="K111" s="28" t="s">
        <v>86</v>
      </c>
      <c r="L111" s="77"/>
      <c r="M111" s="11"/>
      <c r="N111" s="11"/>
      <c r="O111" s="76">
        <f>2.5*2</f>
        <v>5</v>
      </c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 spans="2:30" ht="12.75" customHeight="1" x14ac:dyDescent="0.2">
      <c r="B112" s="21"/>
      <c r="D112" s="11"/>
      <c r="E112" s="11"/>
      <c r="F112" s="42"/>
      <c r="G112" s="43"/>
      <c r="H112" s="33"/>
      <c r="I112" s="12"/>
      <c r="J112" s="12" t="s">
        <v>96</v>
      </c>
      <c r="K112" s="28" t="s">
        <v>90</v>
      </c>
      <c r="L112" s="77"/>
      <c r="M112" s="11"/>
      <c r="N112" s="11"/>
      <c r="O112" s="76">
        <f>1.75*1.25</f>
        <v>2.1875</v>
      </c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2:30" ht="12.75" customHeight="1" x14ac:dyDescent="0.2">
      <c r="B113" s="21"/>
      <c r="D113" s="11" t="s">
        <v>115</v>
      </c>
      <c r="E113" s="11">
        <v>83</v>
      </c>
      <c r="F113" s="42" t="s">
        <v>54</v>
      </c>
      <c r="G113" s="43"/>
      <c r="H113" s="33">
        <v>157200</v>
      </c>
      <c r="I113" s="12" t="s">
        <v>34</v>
      </c>
      <c r="J113" s="12" t="s">
        <v>129</v>
      </c>
      <c r="K113" s="28" t="s">
        <v>84</v>
      </c>
      <c r="L113" s="77">
        <v>13.5</v>
      </c>
      <c r="M113" s="11"/>
      <c r="N113" s="11"/>
      <c r="O113" s="76">
        <f>2*1</f>
        <v>2</v>
      </c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2:30" ht="12.75" customHeight="1" x14ac:dyDescent="0.2">
      <c r="B114" s="21"/>
      <c r="D114" s="11"/>
      <c r="E114" s="11"/>
      <c r="F114" s="42"/>
      <c r="G114" s="43"/>
      <c r="H114" s="33"/>
      <c r="I114" s="12"/>
      <c r="J114" s="12" t="s">
        <v>85</v>
      </c>
      <c r="K114" s="28" t="s">
        <v>86</v>
      </c>
      <c r="L114" s="77"/>
      <c r="M114" s="11"/>
      <c r="N114" s="11"/>
      <c r="O114" s="76">
        <f>2.5*2</f>
        <v>5</v>
      </c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2:30" ht="12.75" customHeight="1" x14ac:dyDescent="0.2">
      <c r="B115" s="21"/>
      <c r="D115" s="11" t="s">
        <v>117</v>
      </c>
      <c r="E115" s="11">
        <v>83</v>
      </c>
      <c r="F115" s="42" t="s">
        <v>51</v>
      </c>
      <c r="G115" s="43"/>
      <c r="H115" s="33">
        <v>257250</v>
      </c>
      <c r="I115" s="12" t="s">
        <v>37</v>
      </c>
      <c r="J115" s="12" t="s">
        <v>88</v>
      </c>
      <c r="K115" s="28" t="s">
        <v>84</v>
      </c>
      <c r="L115" s="77">
        <v>14.8</v>
      </c>
      <c r="M115" s="11"/>
      <c r="N115" s="11"/>
      <c r="O115" s="76">
        <f>2*1</f>
        <v>2</v>
      </c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 spans="2:30" ht="12.75" customHeight="1" x14ac:dyDescent="0.2">
      <c r="B116" s="21"/>
      <c r="D116" s="11"/>
      <c r="E116" s="11"/>
      <c r="F116" s="42"/>
      <c r="G116" s="43"/>
      <c r="H116" s="33"/>
      <c r="I116" s="12"/>
      <c r="J116" s="12" t="s">
        <v>85</v>
      </c>
      <c r="K116" s="28" t="s">
        <v>86</v>
      </c>
      <c r="L116" s="77"/>
      <c r="M116" s="11"/>
      <c r="N116" s="11"/>
      <c r="O116" s="76">
        <f>2.5*2</f>
        <v>5</v>
      </c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2:30" ht="12.75" customHeight="1" x14ac:dyDescent="0.2">
      <c r="B117" s="21"/>
      <c r="D117" s="11"/>
      <c r="E117" s="11"/>
      <c r="F117" s="42"/>
      <c r="G117" s="43"/>
      <c r="H117" s="33"/>
      <c r="I117" s="12"/>
      <c r="J117" s="12" t="s">
        <v>116</v>
      </c>
      <c r="K117" s="28" t="s">
        <v>90</v>
      </c>
      <c r="L117" s="77"/>
      <c r="M117" s="11"/>
      <c r="N117" s="11"/>
      <c r="O117" s="76">
        <f>1.75*1.25</f>
        <v>2.1875</v>
      </c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2:30" ht="12.75" customHeight="1" x14ac:dyDescent="0.2">
      <c r="B118" s="21"/>
      <c r="D118" s="11" t="s">
        <v>118</v>
      </c>
      <c r="E118" s="11">
        <v>83</v>
      </c>
      <c r="F118" s="42" t="s">
        <v>51</v>
      </c>
      <c r="G118" s="43"/>
      <c r="H118" s="33">
        <v>257295</v>
      </c>
      <c r="I118" s="12" t="s">
        <v>34</v>
      </c>
      <c r="J118" s="12" t="s">
        <v>78</v>
      </c>
      <c r="K118" s="28" t="s">
        <v>79</v>
      </c>
      <c r="L118" s="77">
        <v>13</v>
      </c>
      <c r="M118" s="11"/>
      <c r="N118" s="11"/>
      <c r="O118" s="76">
        <f>2*2.5</f>
        <v>5</v>
      </c>
      <c r="P118" s="11">
        <v>1</v>
      </c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2:30" ht="12.75" customHeight="1" x14ac:dyDescent="0.2">
      <c r="B119" s="21"/>
      <c r="D119" s="11" t="s">
        <v>119</v>
      </c>
      <c r="E119" s="11">
        <v>83</v>
      </c>
      <c r="F119" s="42" t="s">
        <v>51</v>
      </c>
      <c r="G119" s="43"/>
      <c r="H119" s="33">
        <v>257375</v>
      </c>
      <c r="I119" s="12" t="s">
        <v>37</v>
      </c>
      <c r="J119" s="12" t="s">
        <v>141</v>
      </c>
      <c r="K119" s="28" t="s">
        <v>93</v>
      </c>
      <c r="L119" s="77">
        <v>13.5</v>
      </c>
      <c r="M119" s="11">
        <v>1</v>
      </c>
      <c r="N119" s="11"/>
      <c r="O119" s="76">
        <f>3*3</f>
        <v>9</v>
      </c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 spans="2:30" ht="12.75" customHeight="1" x14ac:dyDescent="0.2">
      <c r="B120" s="21"/>
      <c r="D120" s="11" t="s">
        <v>120</v>
      </c>
      <c r="E120" s="11" t="s">
        <v>140</v>
      </c>
      <c r="F120" s="42"/>
      <c r="G120" s="43"/>
      <c r="H120" s="33"/>
      <c r="I120" s="12"/>
      <c r="J120" s="12"/>
      <c r="K120" s="28"/>
      <c r="L120" s="77"/>
      <c r="M120" s="11"/>
      <c r="N120" s="11"/>
      <c r="O120" s="76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</row>
    <row r="121" spans="2:30" ht="12.75" customHeight="1" x14ac:dyDescent="0.2">
      <c r="B121" s="21"/>
      <c r="D121" s="11"/>
      <c r="E121" s="11"/>
      <c r="F121" s="42"/>
      <c r="G121" s="43"/>
      <c r="H121" s="33"/>
      <c r="I121" s="12"/>
      <c r="J121" s="12"/>
      <c r="K121" s="28"/>
      <c r="L121" s="77"/>
      <c r="M121" s="11"/>
      <c r="N121" s="11"/>
      <c r="O121" s="76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</row>
    <row r="122" spans="2:30" ht="12.75" customHeight="1" x14ac:dyDescent="0.2">
      <c r="B122" s="21"/>
      <c r="D122" s="11" t="s">
        <v>121</v>
      </c>
      <c r="E122" s="11">
        <v>83</v>
      </c>
      <c r="F122" s="42" t="s">
        <v>51</v>
      </c>
      <c r="G122" s="43"/>
      <c r="H122" s="33">
        <v>257550</v>
      </c>
      <c r="I122" s="12" t="s">
        <v>37</v>
      </c>
      <c r="J122" s="12" t="s">
        <v>139</v>
      </c>
      <c r="K122" s="28" t="s">
        <v>93</v>
      </c>
      <c r="L122" s="77">
        <v>32.700000000000003</v>
      </c>
      <c r="M122" s="11">
        <v>2</v>
      </c>
      <c r="N122" s="11"/>
      <c r="O122" s="76">
        <f>3*3</f>
        <v>9</v>
      </c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</row>
    <row r="123" spans="2:30" ht="12.75" customHeight="1" x14ac:dyDescent="0.2">
      <c r="B123" s="21"/>
      <c r="D123" s="11"/>
      <c r="E123" s="11"/>
      <c r="F123" s="42"/>
      <c r="G123" s="43"/>
      <c r="H123" s="33"/>
      <c r="I123" s="12"/>
      <c r="J123" s="12" t="s">
        <v>72</v>
      </c>
      <c r="K123" s="28" t="s">
        <v>73</v>
      </c>
      <c r="L123" s="77"/>
      <c r="M123" s="11"/>
      <c r="N123" s="11"/>
      <c r="O123" s="76">
        <v>5.33</v>
      </c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</row>
    <row r="124" spans="2:30" ht="12.75" customHeight="1" x14ac:dyDescent="0.2">
      <c r="B124" s="21"/>
      <c r="D124" s="11"/>
      <c r="E124" s="11"/>
      <c r="F124" s="42"/>
      <c r="G124" s="43"/>
      <c r="H124" s="33"/>
      <c r="I124" s="12"/>
      <c r="J124" s="12" t="s">
        <v>74</v>
      </c>
      <c r="K124" s="28" t="s">
        <v>75</v>
      </c>
      <c r="L124" s="77"/>
      <c r="M124" s="11"/>
      <c r="N124" s="11"/>
      <c r="O124" s="76">
        <f>1.5*1.5</f>
        <v>2.25</v>
      </c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</row>
    <row r="125" spans="2:30" ht="12.75" customHeight="1" x14ac:dyDescent="0.2">
      <c r="B125" s="21"/>
      <c r="D125" s="11" t="s">
        <v>122</v>
      </c>
      <c r="E125" s="11">
        <v>84</v>
      </c>
      <c r="F125" s="42" t="s">
        <v>59</v>
      </c>
      <c r="G125" s="43"/>
      <c r="H125" s="33">
        <v>122350</v>
      </c>
      <c r="I125" s="12" t="s">
        <v>34</v>
      </c>
      <c r="J125" s="12" t="s">
        <v>139</v>
      </c>
      <c r="K125" s="28" t="s">
        <v>93</v>
      </c>
      <c r="L125" s="77">
        <v>15</v>
      </c>
      <c r="M125" s="11">
        <v>1</v>
      </c>
      <c r="N125" s="11"/>
      <c r="O125" s="76">
        <f>3*3</f>
        <v>9</v>
      </c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</row>
    <row r="126" spans="2:30" ht="12.75" customHeight="1" x14ac:dyDescent="0.2">
      <c r="B126" s="21"/>
      <c r="D126" s="11"/>
      <c r="E126" s="11"/>
      <c r="F126" s="42"/>
      <c r="G126" s="43"/>
      <c r="H126" s="33"/>
      <c r="I126" s="12"/>
      <c r="J126" s="12" t="s">
        <v>74</v>
      </c>
      <c r="K126" s="28" t="s">
        <v>75</v>
      </c>
      <c r="L126" s="77"/>
      <c r="M126" s="11"/>
      <c r="N126" s="11"/>
      <c r="O126" s="76">
        <f>1.5*1.5</f>
        <v>2.25</v>
      </c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 spans="2:30" ht="12.75" customHeight="1" x14ac:dyDescent="0.2">
      <c r="B127" s="21"/>
      <c r="D127" s="11" t="s">
        <v>123</v>
      </c>
      <c r="E127" s="11">
        <v>84</v>
      </c>
      <c r="F127" s="42" t="s">
        <v>59</v>
      </c>
      <c r="G127" s="43"/>
      <c r="H127" s="33">
        <v>122475</v>
      </c>
      <c r="I127" s="12" t="s">
        <v>34</v>
      </c>
      <c r="J127" s="12" t="s">
        <v>135</v>
      </c>
      <c r="K127" s="28" t="s">
        <v>90</v>
      </c>
      <c r="L127" s="77"/>
      <c r="M127" s="11"/>
      <c r="N127" s="11"/>
      <c r="O127" s="76">
        <f>1.75*1.25</f>
        <v>2.1875</v>
      </c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 spans="2:30" ht="12.75" customHeight="1" x14ac:dyDescent="0.2">
      <c r="B128" s="21"/>
      <c r="D128" s="11"/>
      <c r="E128" s="11"/>
      <c r="F128" s="42"/>
      <c r="G128" s="43"/>
      <c r="H128" s="33"/>
      <c r="I128" s="12"/>
      <c r="J128" s="12" t="s">
        <v>85</v>
      </c>
      <c r="K128" s="28" t="s">
        <v>86</v>
      </c>
      <c r="L128" s="77">
        <v>13.8</v>
      </c>
      <c r="M128" s="11"/>
      <c r="N128" s="11"/>
      <c r="O128" s="76">
        <f>2.5*2</f>
        <v>5</v>
      </c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 spans="2:30" ht="12.75" customHeight="1" x14ac:dyDescent="0.2">
      <c r="B129" s="21"/>
      <c r="D129" s="11" t="s">
        <v>124</v>
      </c>
      <c r="E129" s="11">
        <v>84</v>
      </c>
      <c r="F129" s="42" t="s">
        <v>59</v>
      </c>
      <c r="G129" s="43"/>
      <c r="H129" s="33">
        <v>122625</v>
      </c>
      <c r="I129" s="12" t="s">
        <v>34</v>
      </c>
      <c r="J129" s="12" t="s">
        <v>141</v>
      </c>
      <c r="K129" s="28" t="s">
        <v>93</v>
      </c>
      <c r="L129" s="77">
        <v>13.5</v>
      </c>
      <c r="M129" s="11">
        <v>1</v>
      </c>
      <c r="N129" s="11"/>
      <c r="O129" s="76">
        <f>3*3</f>
        <v>9</v>
      </c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 spans="2:30" ht="12.75" customHeight="1" x14ac:dyDescent="0.2">
      <c r="B130" s="21"/>
      <c r="D130" s="11" t="s">
        <v>125</v>
      </c>
      <c r="E130" s="11">
        <v>84</v>
      </c>
      <c r="F130" s="42" t="s">
        <v>59</v>
      </c>
      <c r="G130" s="43"/>
      <c r="H130" s="33">
        <v>122708</v>
      </c>
      <c r="I130" s="12" t="s">
        <v>37</v>
      </c>
      <c r="J130" s="12" t="s">
        <v>78</v>
      </c>
      <c r="K130" s="28" t="s">
        <v>79</v>
      </c>
      <c r="L130" s="77">
        <v>13</v>
      </c>
      <c r="M130" s="11"/>
      <c r="N130" s="11"/>
      <c r="O130" s="76">
        <f>2*2.5</f>
        <v>5</v>
      </c>
      <c r="P130" s="11">
        <v>1</v>
      </c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 spans="2:30" ht="12.75" customHeight="1" x14ac:dyDescent="0.2">
      <c r="B131" s="21"/>
      <c r="D131" s="11" t="s">
        <v>126</v>
      </c>
      <c r="E131" s="11">
        <v>84</v>
      </c>
      <c r="F131" s="42" t="s">
        <v>59</v>
      </c>
      <c r="G131" s="43"/>
      <c r="H131" s="33">
        <v>122750</v>
      </c>
      <c r="I131" s="12" t="s">
        <v>34</v>
      </c>
      <c r="J131" s="12" t="s">
        <v>83</v>
      </c>
      <c r="K131" s="28" t="s">
        <v>84</v>
      </c>
      <c r="L131" s="77">
        <v>14.8</v>
      </c>
      <c r="M131" s="11"/>
      <c r="N131" s="11"/>
      <c r="O131" s="76">
        <f>2*1</f>
        <v>2</v>
      </c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  <row r="132" spans="2:30" ht="12.75" customHeight="1" x14ac:dyDescent="0.2">
      <c r="B132" s="21"/>
      <c r="D132" s="11"/>
      <c r="E132" s="11"/>
      <c r="F132" s="42"/>
      <c r="G132" s="43"/>
      <c r="H132" s="33"/>
      <c r="I132" s="12"/>
      <c r="J132" s="12" t="s">
        <v>85</v>
      </c>
      <c r="K132" s="28" t="s">
        <v>86</v>
      </c>
      <c r="L132" s="77"/>
      <c r="M132" s="11"/>
      <c r="N132" s="11"/>
      <c r="O132" s="76">
        <f>2.5*2</f>
        <v>5</v>
      </c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</row>
    <row r="133" spans="2:30" ht="12.75" customHeight="1" x14ac:dyDescent="0.2">
      <c r="B133" s="21"/>
      <c r="D133" s="11"/>
      <c r="E133" s="11"/>
      <c r="F133" s="42"/>
      <c r="G133" s="43"/>
      <c r="H133" s="33"/>
      <c r="I133" s="12"/>
      <c r="J133" s="12" t="s">
        <v>116</v>
      </c>
      <c r="K133" s="28" t="s">
        <v>90</v>
      </c>
      <c r="L133" s="77"/>
      <c r="M133" s="11"/>
      <c r="N133" s="11"/>
      <c r="O133" s="76">
        <f>1.75*1.25</f>
        <v>2.1875</v>
      </c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 spans="2:30" ht="12.75" customHeight="1" x14ac:dyDescent="0.2">
      <c r="B134" s="21"/>
      <c r="D134" s="11" t="s">
        <v>127</v>
      </c>
      <c r="E134" s="11">
        <v>84</v>
      </c>
      <c r="F134" s="42" t="s">
        <v>59</v>
      </c>
      <c r="G134" s="43"/>
      <c r="H134" s="33">
        <v>122750</v>
      </c>
      <c r="I134" s="12" t="s">
        <v>34</v>
      </c>
      <c r="J134" s="12" t="s">
        <v>129</v>
      </c>
      <c r="K134" s="28" t="s">
        <v>84</v>
      </c>
      <c r="L134" s="77">
        <v>14.8</v>
      </c>
      <c r="M134" s="11"/>
      <c r="N134" s="11"/>
      <c r="O134" s="76">
        <f>2*1</f>
        <v>2</v>
      </c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 spans="2:30" ht="12.75" customHeight="1" x14ac:dyDescent="0.2">
      <c r="B135" s="21"/>
      <c r="D135" s="11"/>
      <c r="E135" s="11"/>
      <c r="F135" s="42"/>
      <c r="G135" s="43"/>
      <c r="H135" s="33"/>
      <c r="I135" s="12"/>
      <c r="J135" s="12" t="s">
        <v>85</v>
      </c>
      <c r="K135" s="28" t="s">
        <v>86</v>
      </c>
      <c r="L135" s="77"/>
      <c r="M135" s="11"/>
      <c r="N135" s="11"/>
      <c r="O135" s="76">
        <f>2.5*2</f>
        <v>5</v>
      </c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</row>
    <row r="136" spans="2:30" ht="12.75" customHeight="1" x14ac:dyDescent="0.2">
      <c r="B136" s="21"/>
      <c r="D136" s="11"/>
      <c r="E136" s="11"/>
      <c r="F136" s="42"/>
      <c r="G136" s="43"/>
      <c r="H136" s="33"/>
      <c r="I136" s="12"/>
      <c r="J136" s="12" t="s">
        <v>89</v>
      </c>
      <c r="K136" s="28" t="s">
        <v>90</v>
      </c>
      <c r="L136" s="77"/>
      <c r="M136" s="11"/>
      <c r="N136" s="11"/>
      <c r="O136" s="76">
        <f>1.75*1.25</f>
        <v>2.1875</v>
      </c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</row>
    <row r="137" spans="2:30" ht="12.75" customHeight="1" x14ac:dyDescent="0.2">
      <c r="B137" s="21"/>
      <c r="D137" s="11" t="s">
        <v>128</v>
      </c>
      <c r="E137" s="11">
        <v>84</v>
      </c>
      <c r="F137" s="42" t="s">
        <v>42</v>
      </c>
      <c r="G137" s="43"/>
      <c r="H137" s="33">
        <v>222785</v>
      </c>
      <c r="I137" s="12" t="s">
        <v>37</v>
      </c>
      <c r="J137" s="12" t="s">
        <v>88</v>
      </c>
      <c r="K137" s="28" t="s">
        <v>84</v>
      </c>
      <c r="L137" s="77">
        <v>13.5</v>
      </c>
      <c r="M137" s="11"/>
      <c r="N137" s="11"/>
      <c r="O137" s="76">
        <f>2*1</f>
        <v>2</v>
      </c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 spans="2:30" ht="12.75" customHeight="1" x14ac:dyDescent="0.2">
      <c r="B138" s="21"/>
      <c r="D138" s="11"/>
      <c r="E138" s="11"/>
      <c r="F138" s="42"/>
      <c r="G138" s="43"/>
      <c r="H138" s="33"/>
      <c r="I138" s="12"/>
      <c r="J138" s="12" t="s">
        <v>85</v>
      </c>
      <c r="K138" s="28" t="s">
        <v>86</v>
      </c>
      <c r="L138" s="77"/>
      <c r="M138" s="11"/>
      <c r="N138" s="11"/>
      <c r="O138" s="76">
        <f>2.5*2</f>
        <v>5</v>
      </c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</row>
    <row r="139" spans="2:30" ht="12.75" customHeight="1" x14ac:dyDescent="0.2">
      <c r="B139" s="21"/>
      <c r="D139" s="11" t="s">
        <v>130</v>
      </c>
      <c r="E139" s="11">
        <v>85</v>
      </c>
      <c r="F139" s="42" t="s">
        <v>44</v>
      </c>
      <c r="G139" s="43"/>
      <c r="H139" s="33">
        <v>223165</v>
      </c>
      <c r="I139" s="12" t="s">
        <v>37</v>
      </c>
      <c r="J139" s="12" t="s">
        <v>129</v>
      </c>
      <c r="K139" s="28" t="s">
        <v>84</v>
      </c>
      <c r="L139" s="77">
        <v>14.8</v>
      </c>
      <c r="M139" s="11"/>
      <c r="N139" s="11"/>
      <c r="O139" s="76">
        <f>2*1</f>
        <v>2</v>
      </c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</row>
    <row r="140" spans="2:30" ht="12.75" customHeight="1" x14ac:dyDescent="0.2">
      <c r="B140" s="21"/>
      <c r="D140" s="11"/>
      <c r="E140" s="11"/>
      <c r="F140" s="42"/>
      <c r="G140" s="43"/>
      <c r="H140" s="33"/>
      <c r="I140" s="12"/>
      <c r="J140" s="12" t="s">
        <v>85</v>
      </c>
      <c r="K140" s="28" t="s">
        <v>86</v>
      </c>
      <c r="L140" s="77"/>
      <c r="M140" s="11"/>
      <c r="N140" s="11"/>
      <c r="O140" s="76">
        <f>2.5*2</f>
        <v>5</v>
      </c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</row>
    <row r="141" spans="2:30" ht="12.75" customHeight="1" x14ac:dyDescent="0.2">
      <c r="B141" s="21"/>
      <c r="D141" s="11"/>
      <c r="E141" s="11"/>
      <c r="F141" s="42"/>
      <c r="G141" s="43"/>
      <c r="H141" s="33"/>
      <c r="I141" s="12"/>
      <c r="J141" s="12" t="s">
        <v>116</v>
      </c>
      <c r="K141" s="28" t="s">
        <v>90</v>
      </c>
      <c r="L141" s="77"/>
      <c r="M141" s="11"/>
      <c r="N141" s="11"/>
      <c r="O141" s="76">
        <f>1.75*1.25</f>
        <v>2.1875</v>
      </c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</row>
    <row r="142" spans="2:30" ht="12.75" customHeight="1" x14ac:dyDescent="0.2">
      <c r="B142" s="21"/>
      <c r="D142" s="11" t="s">
        <v>131</v>
      </c>
      <c r="E142" s="11">
        <v>85</v>
      </c>
      <c r="F142" s="42" t="s">
        <v>44</v>
      </c>
      <c r="G142" s="43"/>
      <c r="H142" s="33">
        <v>223165</v>
      </c>
      <c r="I142" s="12" t="s">
        <v>37</v>
      </c>
      <c r="J142" s="12" t="s">
        <v>83</v>
      </c>
      <c r="K142" s="28" t="s">
        <v>84</v>
      </c>
      <c r="L142" s="77">
        <v>14.8</v>
      </c>
      <c r="M142" s="11"/>
      <c r="N142" s="11"/>
      <c r="O142" s="76">
        <f>2*1</f>
        <v>2</v>
      </c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</row>
    <row r="143" spans="2:30" ht="12.75" customHeight="1" x14ac:dyDescent="0.2">
      <c r="B143" s="21"/>
      <c r="D143" s="11"/>
      <c r="E143" s="11"/>
      <c r="F143" s="42"/>
      <c r="G143" s="43"/>
      <c r="H143" s="33"/>
      <c r="I143" s="12"/>
      <c r="J143" s="12" t="s">
        <v>85</v>
      </c>
      <c r="K143" s="28" t="s">
        <v>86</v>
      </c>
      <c r="L143" s="77"/>
      <c r="M143" s="11"/>
      <c r="N143" s="11"/>
      <c r="O143" s="76">
        <f>2.5*2</f>
        <v>5</v>
      </c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</row>
    <row r="144" spans="2:30" ht="12.75" customHeight="1" x14ac:dyDescent="0.2">
      <c r="B144" s="21"/>
      <c r="D144" s="11"/>
      <c r="E144" s="11"/>
      <c r="F144" s="42"/>
      <c r="G144" s="43"/>
      <c r="H144" s="33"/>
      <c r="I144" s="12"/>
      <c r="J144" s="12" t="s">
        <v>89</v>
      </c>
      <c r="K144" s="28" t="s">
        <v>90</v>
      </c>
      <c r="L144" s="77"/>
      <c r="M144" s="11"/>
      <c r="N144" s="11"/>
      <c r="O144" s="76">
        <f>1.75*1.25</f>
        <v>2.1875</v>
      </c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</row>
    <row r="145" spans="2:30" ht="12.75" customHeight="1" x14ac:dyDescent="0.2">
      <c r="B145" s="21"/>
      <c r="D145" s="11" t="s">
        <v>132</v>
      </c>
      <c r="E145" s="11">
        <v>85</v>
      </c>
      <c r="F145" s="42" t="s">
        <v>48</v>
      </c>
      <c r="G145" s="43"/>
      <c r="H145" s="33">
        <v>223265</v>
      </c>
      <c r="I145" s="12" t="s">
        <v>37</v>
      </c>
      <c r="J145" s="12" t="s">
        <v>78</v>
      </c>
      <c r="K145" s="28" t="s">
        <v>79</v>
      </c>
      <c r="L145" s="77">
        <v>13</v>
      </c>
      <c r="M145" s="11"/>
      <c r="N145" s="11"/>
      <c r="O145" s="76">
        <f>2*2.5</f>
        <v>5</v>
      </c>
      <c r="P145" s="11">
        <v>1</v>
      </c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</row>
    <row r="146" spans="2:30" ht="12.75" customHeight="1" x14ac:dyDescent="0.2">
      <c r="B146" s="21"/>
      <c r="D146" s="11" t="s">
        <v>133</v>
      </c>
      <c r="E146" s="11">
        <v>85</v>
      </c>
      <c r="F146" s="42" t="s">
        <v>44</v>
      </c>
      <c r="G146" s="43"/>
      <c r="H146" s="33">
        <v>223300</v>
      </c>
      <c r="I146" s="12" t="s">
        <v>37</v>
      </c>
      <c r="J146" s="12" t="s">
        <v>141</v>
      </c>
      <c r="K146" s="28" t="s">
        <v>93</v>
      </c>
      <c r="L146" s="77">
        <v>13.5</v>
      </c>
      <c r="M146" s="11">
        <v>1</v>
      </c>
      <c r="N146" s="11"/>
      <c r="O146" s="76">
        <f>3*3</f>
        <v>9</v>
      </c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</row>
    <row r="147" spans="2:30" ht="12.75" customHeight="1" x14ac:dyDescent="0.2">
      <c r="B147" s="21"/>
      <c r="D147" s="11" t="s">
        <v>134</v>
      </c>
      <c r="E147" s="11">
        <v>85</v>
      </c>
      <c r="F147" s="42" t="s">
        <v>44</v>
      </c>
      <c r="G147" s="43"/>
      <c r="H147" s="33">
        <v>223450</v>
      </c>
      <c r="I147" s="12" t="s">
        <v>37</v>
      </c>
      <c r="J147" s="12" t="s">
        <v>135</v>
      </c>
      <c r="K147" s="28" t="s">
        <v>90</v>
      </c>
      <c r="L147" s="77"/>
      <c r="M147" s="11"/>
      <c r="N147" s="11"/>
      <c r="O147" s="76">
        <f>1.75*1.25</f>
        <v>2.1875</v>
      </c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 spans="2:30" ht="12.75" customHeight="1" x14ac:dyDescent="0.2">
      <c r="B148" s="21"/>
      <c r="D148" s="11"/>
      <c r="E148" s="11"/>
      <c r="F148" s="42"/>
      <c r="G148" s="43"/>
      <c r="H148" s="33"/>
      <c r="I148" s="12"/>
      <c r="J148" s="12" t="s">
        <v>85</v>
      </c>
      <c r="K148" s="28" t="s">
        <v>86</v>
      </c>
      <c r="L148" s="77">
        <v>13.8</v>
      </c>
      <c r="M148" s="11"/>
      <c r="N148" s="11"/>
      <c r="O148" s="76">
        <f>2.5*2</f>
        <v>5</v>
      </c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</row>
    <row r="149" spans="2:30" ht="12.75" customHeight="1" x14ac:dyDescent="0.2">
      <c r="B149" s="21"/>
      <c r="D149" s="11" t="s">
        <v>136</v>
      </c>
      <c r="E149" s="11">
        <v>85</v>
      </c>
      <c r="F149" s="40" t="s">
        <v>44</v>
      </c>
      <c r="G149" s="41"/>
      <c r="H149" s="33">
        <v>223590</v>
      </c>
      <c r="I149" s="12" t="s">
        <v>37</v>
      </c>
      <c r="J149" s="12" t="s">
        <v>70</v>
      </c>
      <c r="K149" s="28" t="s">
        <v>71</v>
      </c>
      <c r="L149" s="77">
        <v>14.5</v>
      </c>
      <c r="M149" s="11">
        <v>1</v>
      </c>
      <c r="N149" s="11"/>
      <c r="O149" s="76">
        <f>2.5*2.5</f>
        <v>6.25</v>
      </c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</row>
    <row r="150" spans="2:30" ht="12.75" customHeight="1" x14ac:dyDescent="0.2">
      <c r="B150" s="21"/>
      <c r="D150" s="11"/>
      <c r="E150" s="11"/>
      <c r="F150" s="42"/>
      <c r="G150" s="43"/>
      <c r="H150" s="33"/>
      <c r="I150" s="12"/>
      <c r="J150" s="12" t="s">
        <v>74</v>
      </c>
      <c r="K150" s="28" t="s">
        <v>75</v>
      </c>
      <c r="L150" s="77"/>
      <c r="M150" s="11"/>
      <c r="N150" s="11"/>
      <c r="O150" s="76">
        <f>1.5*1.5</f>
        <v>2.25</v>
      </c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</row>
    <row r="151" spans="2:30" ht="12.75" customHeight="1" x14ac:dyDescent="0.2">
      <c r="B151" s="21"/>
      <c r="D151" s="11"/>
      <c r="E151" s="11"/>
      <c r="F151" s="42"/>
      <c r="G151" s="43"/>
      <c r="H151" s="33"/>
      <c r="I151" s="12"/>
      <c r="J151" s="12"/>
      <c r="K151" s="28"/>
      <c r="L151" s="12"/>
      <c r="M151" s="11"/>
      <c r="N151" s="11"/>
      <c r="O151" s="34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</row>
    <row r="152" spans="2:30" ht="12.75" customHeight="1" x14ac:dyDescent="0.2">
      <c r="B152" s="21"/>
      <c r="D152" s="11"/>
      <c r="E152" s="11"/>
      <c r="F152" s="42"/>
      <c r="G152" s="43"/>
      <c r="H152" s="33"/>
      <c r="I152" s="12"/>
      <c r="J152" s="12"/>
      <c r="K152" s="28"/>
      <c r="L152" s="12"/>
      <c r="M152" s="11"/>
      <c r="N152" s="11"/>
      <c r="O152" s="34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</row>
    <row r="153" spans="2:30" ht="12.75" customHeight="1" x14ac:dyDescent="0.2">
      <c r="B153" s="21"/>
      <c r="D153" s="11"/>
      <c r="E153" s="11"/>
      <c r="F153" s="42"/>
      <c r="G153" s="43"/>
      <c r="H153" s="33"/>
      <c r="I153" s="12"/>
      <c r="J153" s="12"/>
      <c r="K153" s="28"/>
      <c r="L153" s="12"/>
      <c r="M153" s="11"/>
      <c r="N153" s="11"/>
      <c r="O153" s="34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</row>
    <row r="154" spans="2:30" ht="12.75" customHeight="1" x14ac:dyDescent="0.2">
      <c r="B154" s="21"/>
      <c r="D154" s="11"/>
      <c r="E154" s="11"/>
      <c r="F154" s="42"/>
      <c r="G154" s="43"/>
      <c r="H154" s="33"/>
      <c r="I154" s="12"/>
      <c r="J154" s="12"/>
      <c r="K154" s="28"/>
      <c r="L154" s="12"/>
      <c r="M154" s="11"/>
      <c r="N154" s="11"/>
      <c r="O154" s="34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</row>
    <row r="155" spans="2:30" ht="12.75" customHeight="1" x14ac:dyDescent="0.2">
      <c r="B155" s="21"/>
      <c r="D155" s="11"/>
      <c r="E155" s="11"/>
      <c r="F155" s="42"/>
      <c r="G155" s="43"/>
      <c r="H155" s="33"/>
      <c r="I155" s="12"/>
      <c r="J155" s="12"/>
      <c r="K155" s="28"/>
      <c r="L155" s="12"/>
      <c r="M155" s="11"/>
      <c r="N155" s="11"/>
      <c r="O155" s="34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</row>
    <row r="156" spans="2:30" ht="12.75" customHeight="1" x14ac:dyDescent="0.2">
      <c r="B156" s="21"/>
      <c r="D156" s="11"/>
      <c r="E156" s="11"/>
      <c r="F156" s="42"/>
      <c r="G156" s="43"/>
      <c r="H156" s="33"/>
      <c r="I156" s="12"/>
      <c r="J156" s="12"/>
      <c r="K156" s="28"/>
      <c r="L156" s="12"/>
      <c r="M156" s="11"/>
      <c r="N156" s="11"/>
      <c r="O156" s="34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</row>
    <row r="157" spans="2:30" ht="12.75" customHeight="1" x14ac:dyDescent="0.2">
      <c r="B157" s="21"/>
      <c r="D157" s="11"/>
      <c r="E157" s="11"/>
      <c r="F157" s="42"/>
      <c r="G157" s="43"/>
      <c r="H157" s="33"/>
      <c r="I157" s="12"/>
      <c r="J157" s="12"/>
      <c r="K157" s="28"/>
      <c r="L157" s="12"/>
      <c r="M157" s="11"/>
      <c r="N157" s="11"/>
      <c r="O157" s="34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</row>
    <row r="158" spans="2:30" ht="12.75" customHeight="1" x14ac:dyDescent="0.2">
      <c r="B158" s="21"/>
      <c r="D158" s="11"/>
      <c r="E158" s="11"/>
      <c r="F158" s="42"/>
      <c r="G158" s="43"/>
      <c r="H158" s="33"/>
      <c r="I158" s="12"/>
      <c r="J158" s="12"/>
      <c r="K158" s="28"/>
      <c r="L158" s="12"/>
      <c r="M158" s="11"/>
      <c r="N158" s="11"/>
      <c r="O158" s="34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</row>
    <row r="159" spans="2:30" ht="12.75" customHeight="1" x14ac:dyDescent="0.2">
      <c r="B159" s="21"/>
      <c r="D159" s="11"/>
      <c r="E159" s="11"/>
      <c r="F159" s="42"/>
      <c r="G159" s="43"/>
      <c r="H159" s="33"/>
      <c r="I159" s="12"/>
      <c r="J159" s="12"/>
      <c r="K159" s="28"/>
      <c r="L159" s="12"/>
      <c r="M159" s="11"/>
      <c r="N159" s="11"/>
      <c r="O159" s="34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 spans="2:30" ht="12.75" customHeight="1" thickBot="1" x14ac:dyDescent="0.25">
      <c r="B160" s="21"/>
      <c r="D160" s="11"/>
      <c r="E160" s="11"/>
      <c r="F160" s="42"/>
      <c r="G160" s="43"/>
      <c r="H160" s="33"/>
      <c r="I160" s="12"/>
      <c r="J160" s="12"/>
      <c r="K160" s="28"/>
      <c r="L160" s="12"/>
      <c r="M160" s="11"/>
      <c r="N160" s="11"/>
      <c r="O160" s="35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</row>
    <row r="161" spans="2:30" ht="12.75" customHeight="1" x14ac:dyDescent="0.2">
      <c r="B161" s="21"/>
      <c r="D161" s="66" t="s">
        <v>143</v>
      </c>
      <c r="E161" s="67"/>
      <c r="F161" s="67"/>
      <c r="G161" s="67"/>
      <c r="H161" s="67"/>
      <c r="I161" s="67"/>
      <c r="J161" s="67"/>
      <c r="K161" s="68"/>
      <c r="L161" s="80">
        <f>IF(L87="","",IF(OR(L102="", L102="LS", L102="LUMP"),IF(SUM(COUNTIF(L103:L160,"LS")+COUNTIF(L103:L160,"LUMP"))&gt;0,"LS",""),IF(SUM(L103:L160)&gt;0,ROUNDUP(SUM(L103:L160),1),"")))</f>
        <v>340.9</v>
      </c>
      <c r="M161" s="26">
        <f t="shared" ref="M161:P161" si="7">IF(M87="","",IF(OR(M102="", M102="LS", M102="LUMP"),IF(SUM(COUNTIF(M103:M160,"LS")+COUNTIF(M103:M160,"LUMP"))&gt;0,"LS",""),IF(SUM(M103:M160)&gt;0,ROUNDUP(SUM(M103:M160),0),"")))</f>
        <v>7</v>
      </c>
      <c r="N161" s="26">
        <f t="shared" si="7"/>
        <v>2</v>
      </c>
      <c r="O161" s="78">
        <f>IF(O87="","",IF(OR(O102="", O102="LS", O102="LUMP"),IF(SUM(COUNTIF(O103:O160,"LS")+COUNTIF(O103:O160,"LUMP"))&gt;0,"LS",""),IF(SUM(O103:O160)&gt;0,ROUNDUP(SUM(O103:O160),1),"")))</f>
        <v>191.1</v>
      </c>
      <c r="P161" s="26">
        <f t="shared" si="7"/>
        <v>7</v>
      </c>
      <c r="Q161" s="26">
        <v>0</v>
      </c>
      <c r="R161" s="26">
        <v>0</v>
      </c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</row>
    <row r="162" spans="2:30" ht="12.75" customHeight="1" thickBot="1" x14ac:dyDescent="0.25">
      <c r="B162" s="22"/>
      <c r="D162" s="71" t="s">
        <v>144</v>
      </c>
      <c r="E162" s="72"/>
      <c r="F162" s="72"/>
      <c r="G162" s="72"/>
      <c r="H162" s="72"/>
      <c r="I162" s="72"/>
      <c r="J162" s="72"/>
      <c r="K162" s="73"/>
      <c r="L162" s="81">
        <f>L84</f>
        <v>302.60000000000002</v>
      </c>
      <c r="M162" s="38">
        <f t="shared" ref="M162:R162" si="8">M84</f>
        <v>3</v>
      </c>
      <c r="N162" s="39">
        <f t="shared" si="8"/>
        <v>6</v>
      </c>
      <c r="O162" s="82">
        <f t="shared" si="8"/>
        <v>134.1</v>
      </c>
      <c r="P162" s="38">
        <f t="shared" si="8"/>
        <v>5</v>
      </c>
      <c r="Q162" s="38">
        <f t="shared" si="8"/>
        <v>43</v>
      </c>
      <c r="R162" s="38">
        <f t="shared" si="8"/>
        <v>34</v>
      </c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</row>
    <row r="163" spans="2:30" ht="12.75" customHeight="1" x14ac:dyDescent="0.2">
      <c r="B163" s="5" t="s">
        <v>9</v>
      </c>
      <c r="D163" s="66" t="s">
        <v>0</v>
      </c>
      <c r="E163" s="67"/>
      <c r="F163" s="67"/>
      <c r="G163" s="67"/>
      <c r="H163" s="67"/>
      <c r="I163" s="67"/>
      <c r="J163" s="67"/>
      <c r="K163" s="68"/>
      <c r="L163" s="78">
        <f>L161+L162</f>
        <v>643.5</v>
      </c>
      <c r="M163" s="74">
        <f>M161+M162+N161+N162</f>
        <v>18</v>
      </c>
      <c r="N163" s="75"/>
      <c r="O163" s="78">
        <f t="shared" ref="O163:R163" si="9">O161+O162</f>
        <v>325.2</v>
      </c>
      <c r="P163" s="26">
        <f t="shared" si="9"/>
        <v>12</v>
      </c>
      <c r="Q163" s="26">
        <f>Q161+Q162</f>
        <v>43</v>
      </c>
      <c r="R163" s="26">
        <f t="shared" si="9"/>
        <v>34</v>
      </c>
      <c r="S163" s="13" t="str">
        <f t="shared" ref="S163:AD163" si="10">IF(S87="","",IF(OR(S102="", S102="LS", S102="LUMP"),IF(SUM(COUNTIF(S103:S162,"LS")+COUNTIF(S103:S162,"LUMP"))&gt;0,"LS",""),IF(SUM(S103:S162)&gt;0,ROUNDUP(SUM(S103:S162),0),"")))</f>
        <v/>
      </c>
      <c r="T163" s="13" t="str">
        <f t="shared" si="10"/>
        <v/>
      </c>
      <c r="U163" s="13" t="str">
        <f t="shared" si="10"/>
        <v/>
      </c>
      <c r="V163" s="13" t="str">
        <f t="shared" si="10"/>
        <v/>
      </c>
      <c r="W163" s="13" t="str">
        <f t="shared" si="10"/>
        <v/>
      </c>
      <c r="X163" s="13" t="str">
        <f t="shared" si="10"/>
        <v/>
      </c>
      <c r="Y163" s="13" t="str">
        <f t="shared" si="10"/>
        <v/>
      </c>
      <c r="Z163" s="13" t="str">
        <f t="shared" si="10"/>
        <v/>
      </c>
      <c r="AA163" s="13" t="str">
        <f t="shared" si="10"/>
        <v/>
      </c>
      <c r="AB163" s="13" t="str">
        <f t="shared" si="10"/>
        <v/>
      </c>
      <c r="AC163" s="13" t="str">
        <f t="shared" si="10"/>
        <v/>
      </c>
      <c r="AD163" s="13" t="str">
        <f t="shared" si="10"/>
        <v/>
      </c>
    </row>
  </sheetData>
  <mergeCells count="181">
    <mergeCell ref="F152:G152"/>
    <mergeCell ref="F153:G153"/>
    <mergeCell ref="D161:K161"/>
    <mergeCell ref="D162:K162"/>
    <mergeCell ref="F147:G147"/>
    <mergeCell ref="F148:G148"/>
    <mergeCell ref="M163:N163"/>
    <mergeCell ref="F159:G159"/>
    <mergeCell ref="F160:G160"/>
    <mergeCell ref="D163:K163"/>
    <mergeCell ref="F154:G154"/>
    <mergeCell ref="F155:G155"/>
    <mergeCell ref="F156:G156"/>
    <mergeCell ref="F157:G157"/>
    <mergeCell ref="F158:G158"/>
    <mergeCell ref="F150:G150"/>
    <mergeCell ref="F151:G151"/>
    <mergeCell ref="Q90:Q101"/>
    <mergeCell ref="R90:R101"/>
    <mergeCell ref="S90:S101"/>
    <mergeCell ref="T90:T101"/>
    <mergeCell ref="U90:U101"/>
    <mergeCell ref="F106:G106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P90:P101"/>
    <mergeCell ref="AA90:AA101"/>
    <mergeCell ref="AB90:AB101"/>
    <mergeCell ref="AC90:AC101"/>
    <mergeCell ref="AD90:AD101"/>
    <mergeCell ref="V90:V101"/>
    <mergeCell ref="W90:W101"/>
    <mergeCell ref="X90:X101"/>
    <mergeCell ref="Y90:Y101"/>
    <mergeCell ref="Z90:Z101"/>
    <mergeCell ref="B89:B102"/>
    <mergeCell ref="D89:D102"/>
    <mergeCell ref="E89:E102"/>
    <mergeCell ref="F89:G102"/>
    <mergeCell ref="H89:H102"/>
    <mergeCell ref="I89:I102"/>
    <mergeCell ref="J89:J102"/>
    <mergeCell ref="K89:K102"/>
    <mergeCell ref="L90:L101"/>
    <mergeCell ref="F29:G29"/>
    <mergeCell ref="F46:G46"/>
    <mergeCell ref="F45:G45"/>
    <mergeCell ref="F38:G38"/>
    <mergeCell ref="F55:G55"/>
    <mergeCell ref="F54:G54"/>
    <mergeCell ref="F53:G53"/>
    <mergeCell ref="F52:G52"/>
    <mergeCell ref="F51:G51"/>
    <mergeCell ref="F50:G50"/>
    <mergeCell ref="F49:G49"/>
    <mergeCell ref="F48:G48"/>
    <mergeCell ref="F47:G47"/>
    <mergeCell ref="F43:G43"/>
    <mergeCell ref="F42:G42"/>
    <mergeCell ref="F41:G41"/>
    <mergeCell ref="F40:G40"/>
    <mergeCell ref="F37:G37"/>
    <mergeCell ref="F36:G36"/>
    <mergeCell ref="F35:G35"/>
    <mergeCell ref="F34:G34"/>
    <mergeCell ref="F33:G33"/>
    <mergeCell ref="F32:G32"/>
    <mergeCell ref="F31:G31"/>
    <mergeCell ref="F30:G30"/>
    <mergeCell ref="F83:G83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10:G23"/>
    <mergeCell ref="V11:V22"/>
    <mergeCell ref="W11:W22"/>
    <mergeCell ref="R11:R22"/>
    <mergeCell ref="K10:K23"/>
    <mergeCell ref="J10:J23"/>
    <mergeCell ref="I10:I23"/>
    <mergeCell ref="H10:H23"/>
    <mergeCell ref="D7:AD7"/>
    <mergeCell ref="D8:K8"/>
    <mergeCell ref="D9:K9"/>
    <mergeCell ref="Z11:Z22"/>
    <mergeCell ref="Y11:Y22"/>
    <mergeCell ref="F24:G24"/>
    <mergeCell ref="F44:G44"/>
    <mergeCell ref="F28:G28"/>
    <mergeCell ref="F27:G27"/>
    <mergeCell ref="F26:G26"/>
    <mergeCell ref="F25:G25"/>
    <mergeCell ref="F39:G39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  <mergeCell ref="S11:S22"/>
    <mergeCell ref="T11:T22"/>
    <mergeCell ref="F79:G79"/>
    <mergeCell ref="F80:G80"/>
    <mergeCell ref="F81:G81"/>
    <mergeCell ref="F103:G103"/>
    <mergeCell ref="F104:G104"/>
    <mergeCell ref="F105:G105"/>
    <mergeCell ref="F107:G107"/>
    <mergeCell ref="F108:G108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D84:K84"/>
    <mergeCell ref="D86:AD86"/>
    <mergeCell ref="D87:K87"/>
    <mergeCell ref="D88:K88"/>
    <mergeCell ref="M90:M101"/>
    <mergeCell ref="N90:N101"/>
    <mergeCell ref="O90:O101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F135:G135"/>
    <mergeCell ref="F145:G145"/>
    <mergeCell ref="F146:G146"/>
    <mergeCell ref="F136:G136"/>
    <mergeCell ref="F137:G137"/>
    <mergeCell ref="F138:G138"/>
    <mergeCell ref="F139:G139"/>
    <mergeCell ref="F140:G140"/>
    <mergeCell ref="F141:G141"/>
    <mergeCell ref="F142:G142"/>
    <mergeCell ref="F143:G143"/>
    <mergeCell ref="F144:G14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Houdeshell, Sam</cp:lastModifiedBy>
  <cp:lastPrinted>2015-05-18T13:50:30Z</cp:lastPrinted>
  <dcterms:created xsi:type="dcterms:W3CDTF">2005-09-27T11:52:28Z</dcterms:created>
  <dcterms:modified xsi:type="dcterms:W3CDTF">2026-01-21T18:01:06Z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2025-03-04T15:59:05Z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636e142a-e903-41e8-a5ea-26dfa4db3ffe</vt:lpwstr>
  </property>
  <property fmtid="{D5CDD505-2E9C-101B-9397-08002B2CF9AE}" pid="8" name="MSIP_Label_7d95f39c-8218-4425-a791-63c9e13c8708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