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lparker\appdata\local\bentley\projectwise\workingdir\ohiodot-pw.bentley.com_ohiodot-pw-02\steve.parker2@stantec.com\d0874841\"/>
    </mc:Choice>
  </mc:AlternateContent>
  <xr:revisionPtr revIDLastSave="0" documentId="13_ncr:1_{55BEBEBF-0249-41EC-A8EF-A0B85C7BA548}" xr6:coauthVersionLast="47" xr6:coauthVersionMax="47" xr10:uidLastSave="{00000000-0000-0000-0000-000000000000}"/>
  <bookViews>
    <workbookView xWindow="735" yWindow="735" windowWidth="21600" windowHeight="11295" xr2:uid="{8EC05637-2705-4195-BEE9-8D23B4E252FE}"/>
  </bookViews>
  <sheets>
    <sheet name="Sheet1" sheetId="1" r:id="rId1"/>
    <sheet name="ol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" i="1" l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5" i="1"/>
  <c r="O28" i="1"/>
  <c r="O24" i="1"/>
  <c r="O26" i="1"/>
  <c r="Q26" i="1"/>
  <c r="L26" i="1"/>
  <c r="N26" i="1"/>
  <c r="C5" i="1"/>
  <c r="N28" i="1"/>
  <c r="L28" i="1"/>
  <c r="F10" i="1"/>
  <c r="L24" i="1"/>
  <c r="N24" i="1" s="1"/>
  <c r="O25" i="1"/>
  <c r="F6" i="1"/>
  <c r="C6" i="1" s="1"/>
  <c r="F7" i="1"/>
  <c r="C7" i="1" s="1"/>
  <c r="F14" i="1"/>
  <c r="C14" i="1" s="1"/>
  <c r="N25" i="1" l="1"/>
  <c r="L25" i="1"/>
  <c r="F20" i="2"/>
  <c r="I20" i="2" s="1"/>
  <c r="I19" i="2"/>
  <c r="F19" i="2"/>
  <c r="Q18" i="2"/>
  <c r="N18" i="2"/>
  <c r="F17" i="2"/>
  <c r="I17" i="2" s="1"/>
  <c r="Q16" i="2"/>
  <c r="N16" i="2"/>
  <c r="F15" i="2"/>
  <c r="I15" i="2" s="1"/>
  <c r="Q14" i="2"/>
  <c r="N14" i="2"/>
  <c r="Q13" i="2"/>
  <c r="N13" i="2" s="1"/>
  <c r="F12" i="2"/>
  <c r="I12" i="2" s="1"/>
  <c r="Q11" i="2"/>
  <c r="N11" i="2"/>
  <c r="F10" i="2"/>
  <c r="I10" i="2" s="1"/>
  <c r="I9" i="2" s="1"/>
  <c r="F9" i="2" s="1"/>
  <c r="Q9" i="2"/>
  <c r="N9" i="2" s="1"/>
  <c r="F8" i="2"/>
  <c r="I8" i="2" s="1"/>
  <c r="Q7" i="2"/>
  <c r="N7" i="2"/>
  <c r="Q6" i="2"/>
  <c r="N6" i="2"/>
  <c r="F5" i="2"/>
  <c r="I5" i="2" s="1"/>
  <c r="I7" i="2" l="1"/>
  <c r="F7" i="2" s="1"/>
  <c r="I6" i="2"/>
  <c r="F6" i="2" s="1"/>
  <c r="I14" i="2"/>
  <c r="F14" i="2" s="1"/>
  <c r="I13" i="2"/>
  <c r="F13" i="2" s="1"/>
  <c r="I11" i="2"/>
  <c r="F11" i="2" s="1"/>
  <c r="I16" i="2"/>
  <c r="F16" i="2" s="1"/>
  <c r="I18" i="2"/>
  <c r="F18" i="2" s="1"/>
  <c r="F5" i="1" l="1"/>
  <c r="F8" i="1"/>
  <c r="C8" i="1" s="1"/>
  <c r="F9" i="1"/>
  <c r="C9" i="1" s="1"/>
  <c r="C10" i="1"/>
  <c r="C11" i="1"/>
  <c r="C13" i="1"/>
  <c r="F15" i="1"/>
  <c r="C15" i="1"/>
  <c r="F16" i="1"/>
  <c r="C16" i="1" s="1"/>
  <c r="F17" i="1"/>
  <c r="C17" i="1"/>
  <c r="F18" i="1"/>
  <c r="C18" i="1" s="1"/>
  <c r="F19" i="1"/>
  <c r="C19" i="1" s="1"/>
  <c r="F20" i="1"/>
  <c r="C20" i="1" s="1"/>
  <c r="C12" i="1"/>
</calcChain>
</file>

<file path=xl/sharedStrings.xml><?xml version="1.0" encoding="utf-8"?>
<sst xmlns="http://schemas.openxmlformats.org/spreadsheetml/2006/main" count="52" uniqueCount="18">
  <si>
    <t xml:space="preserve">STA. </t>
  </si>
  <si>
    <t>PGL</t>
  </si>
  <si>
    <t>PAVEMENT ELEVATION TABLE</t>
  </si>
  <si>
    <t>EDGE LINE</t>
  </si>
  <si>
    <t>CENTERLINE CONTROL</t>
  </si>
  <si>
    <t>OFFSET</t>
  </si>
  <si>
    <t>ELEVATION</t>
  </si>
  <si>
    <t>CROSS 
SLOPE</t>
  </si>
  <si>
    <t>ex CROSS 
SLOPE</t>
  </si>
  <si>
    <t>ex OFFSET</t>
  </si>
  <si>
    <t>ex ELEVATION</t>
  </si>
  <si>
    <t>not the same as they had</t>
  </si>
  <si>
    <t>drawing 118147_BP002_ELEVATIONS</t>
  </si>
  <si>
    <t>interpolated</t>
  </si>
  <si>
    <t>from sections</t>
  </si>
  <si>
    <t>this was when I was using the existing cross slope for slopes.  No longer in use</t>
  </si>
  <si>
    <t>old plans</t>
  </si>
  <si>
    <t>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</si>
</sst>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000\+00.00"/>
    <numFmt numFmtId="165" formatCode="0.0"/>
    <numFmt numFmtId="166" formatCode="0.0000"/>
    <numFmt numFmtId="167" formatCode="0.0\'\ \L\T"/>
    <numFmt numFmtId="168" formatCode="####\+##.00"/>
  </numFmts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CC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2" fontId="0" fillId="0" borderId="0" xfId="0" applyNumberFormat="1"/>
    <xf numFmtId="165" fontId="0" fillId="0" borderId="0" xfId="0" applyNumberFormat="1"/>
    <xf numFmtId="166" fontId="1" fillId="0" borderId="1" xfId="0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0" fillId="0" borderId="2" xfId="0" applyBorder="1"/>
    <xf numFmtId="2" fontId="0" fillId="3" borderId="2" xfId="0" applyNumberFormat="1" applyFill="1" applyBorder="1"/>
    <xf numFmtId="164" fontId="1" fillId="0" borderId="3" xfId="0" applyNumberFormat="1" applyFont="1" applyBorder="1" applyAlignment="1">
      <alignment horizontal="center" vertical="center"/>
    </xf>
    <xf numFmtId="166" fontId="1" fillId="3" borderId="3" xfId="0" applyNumberFormat="1" applyFont="1" applyFill="1" applyBorder="1" applyAlignment="1">
      <alignment horizontal="center" vertical="center"/>
    </xf>
    <xf numFmtId="0" fontId="0" fillId="0" borderId="4" xfId="0" applyBorder="1"/>
    <xf numFmtId="2" fontId="0" fillId="3" borderId="4" xfId="0" applyNumberFormat="1" applyFill="1" applyBorder="1"/>
    <xf numFmtId="164" fontId="1" fillId="0" borderId="5" xfId="0" applyNumberFormat="1" applyFont="1" applyBorder="1" applyAlignment="1">
      <alignment horizontal="center" vertical="center"/>
    </xf>
    <xf numFmtId="2" fontId="0" fillId="2" borderId="4" xfId="0" applyNumberFormat="1" applyFill="1" applyBorder="1"/>
    <xf numFmtId="166" fontId="1" fillId="3" borderId="5" xfId="0" applyNumberFormat="1" applyFont="1" applyFill="1" applyBorder="1" applyAlignment="1">
      <alignment horizontal="center" vertical="center"/>
    </xf>
    <xf numFmtId="2" fontId="0" fillId="2" borderId="2" xfId="0" applyNumberFormat="1" applyFill="1" applyBorder="1"/>
    <xf numFmtId="0" fontId="0" fillId="2" borderId="0" xfId="0" applyFill="1"/>
    <xf numFmtId="2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0" fillId="4" borderId="0" xfId="0" applyFill="1"/>
    <xf numFmtId="2" fontId="1" fillId="5" borderId="1" xfId="0" applyNumberFormat="1" applyFont="1" applyFill="1" applyBorder="1" applyAlignment="1">
      <alignment horizontal="center" vertical="center"/>
    </xf>
    <xf numFmtId="0" fontId="0" fillId="6" borderId="0" xfId="0" applyFill="1"/>
    <xf numFmtId="2" fontId="0" fillId="6" borderId="0" xfId="0" applyNumberFormat="1" applyFill="1"/>
    <xf numFmtId="168" fontId="0" fillId="0" borderId="0" xfId="0" applyNumberFormat="1"/>
    <xf numFmtId="166" fontId="1" fillId="6" borderId="1" xfId="0" applyNumberFormat="1" applyFont="1" applyFill="1" applyBorder="1" applyAlignment="1">
      <alignment horizontal="center" vertical="center"/>
    </xf>
    <xf numFmtId="168" fontId="0" fillId="6" borderId="0" xfId="0" applyNumberFormat="1" applyFill="1"/>
    <xf numFmtId="0" fontId="1" fillId="0" borderId="0" xfId="0" applyFont="1" applyAlignment="1">
      <alignment horizontal="center" vertical="center"/>
    </xf>
    <xf numFmtId="167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textRotation="90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4" borderId="0" xfId="0" applyFill="1" applyAlignment="1">
      <alignment horizontal="center" vertical="center" textRotation="90"/>
    </xf>
    <xf numFmtId="0" fontId="0" fillId="4" borderId="6" xfId="0" applyFill="1" applyBorder="1" applyAlignment="1">
      <alignment horizontal="center" vertical="center"/>
    </xf>
    <xf numFmtId="0" fontId="0" fillId="4" borderId="0" xfId="0" applyFill="1" applyAlignment="1">
      <alignment horizont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167" fontId="1" fillId="0" borderId="10" xfId="0" applyNumberFormat="1" applyFont="1" applyBorder="1" applyAlignment="1">
      <alignment horizontal="center" vertical="center"/>
    </xf>
    <xf numFmtId="166" fontId="1" fillId="0" borderId="11" xfId="0" applyNumberFormat="1" applyFont="1" applyFill="1" applyBorder="1" applyAlignment="1">
      <alignment horizontal="center" vertical="center"/>
    </xf>
    <xf numFmtId="167" fontId="1" fillId="0" borderId="12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166" fontId="1" fillId="0" borderId="13" xfId="0" applyNumberFormat="1" applyFont="1" applyFill="1" applyBorder="1" applyAlignment="1">
      <alignment horizontal="center" vertical="center"/>
    </xf>
    <xf numFmtId="167" fontId="1" fillId="0" borderId="14" xfId="0" applyNumberFormat="1" applyFont="1" applyBorder="1" applyAlignment="1">
      <alignment horizontal="center" vertical="center"/>
    </xf>
    <xf numFmtId="2" fontId="1" fillId="0" borderId="15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2" fontId="1" fillId="0" borderId="15" xfId="0" applyNumberFormat="1" applyFont="1" applyFill="1" applyBorder="1" applyAlignment="1">
      <alignment horizontal="center" vertical="center"/>
    </xf>
    <xf numFmtId="166" fontId="1" fillId="0" borderId="16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9F346-1EAB-423A-A663-4C71616DA63A}">
  <dimension ref="B1:T40"/>
  <sheetViews>
    <sheetView tabSelected="1" zoomScale="90" zoomScaleNormal="90" workbookViewId="0">
      <selection activeCell="F20" sqref="B2:F20"/>
    </sheetView>
  </sheetViews>
  <sheetFormatPr defaultRowHeight="15" x14ac:dyDescent="0.25"/>
  <cols>
    <col min="2" max="6" width="15.7109375" customWidth="1"/>
    <col min="9" max="9" width="15.7109375" customWidth="1"/>
    <col min="10" max="10" width="13.140625" bestFit="1" customWidth="1"/>
    <col min="13" max="13" width="12.140625" customWidth="1"/>
    <col min="14" max="14" width="15.7109375" customWidth="1"/>
    <col min="15" max="15" width="12" customWidth="1"/>
    <col min="16" max="16" width="13.140625" customWidth="1"/>
    <col min="17" max="17" width="16.140625" customWidth="1"/>
    <col min="18" max="18" width="14" customWidth="1"/>
    <col min="19" max="19" width="15.28515625" customWidth="1"/>
  </cols>
  <sheetData>
    <row r="1" spans="2:20" ht="15.75" thickBot="1" x14ac:dyDescent="0.3"/>
    <row r="2" spans="2:20" ht="18.75" x14ac:dyDescent="0.25">
      <c r="B2" s="45" t="s">
        <v>2</v>
      </c>
      <c r="C2" s="46"/>
      <c r="D2" s="46"/>
      <c r="E2" s="46"/>
      <c r="F2" s="47"/>
      <c r="I2" s="38" t="s">
        <v>13</v>
      </c>
      <c r="J2" s="38"/>
      <c r="M2" s="34"/>
      <c r="N2" s="34"/>
      <c r="O2" s="34"/>
      <c r="P2" s="34"/>
      <c r="Q2" s="34"/>
    </row>
    <row r="3" spans="2:20" x14ac:dyDescent="0.25">
      <c r="B3" s="48" t="s">
        <v>3</v>
      </c>
      <c r="C3" s="39"/>
      <c r="D3" s="39" t="s">
        <v>4</v>
      </c>
      <c r="E3" s="39"/>
      <c r="F3" s="49" t="s">
        <v>7</v>
      </c>
      <c r="I3" s="40" t="s">
        <v>7</v>
      </c>
      <c r="M3" s="34"/>
      <c r="N3" s="34" t="s">
        <v>16</v>
      </c>
      <c r="O3" s="34" t="s">
        <v>17</v>
      </c>
      <c r="P3" s="34"/>
      <c r="Q3" s="33"/>
      <c r="R3" s="34"/>
      <c r="S3" s="34"/>
    </row>
    <row r="4" spans="2:20" ht="15.75" thickBot="1" x14ac:dyDescent="0.3">
      <c r="B4" s="61" t="s">
        <v>5</v>
      </c>
      <c r="C4" s="62" t="s">
        <v>6</v>
      </c>
      <c r="D4" s="62" t="s">
        <v>0</v>
      </c>
      <c r="E4" s="62" t="s">
        <v>1</v>
      </c>
      <c r="F4" s="63"/>
      <c r="I4" s="39"/>
      <c r="M4" s="28"/>
      <c r="N4" s="28"/>
      <c r="O4" s="28"/>
      <c r="P4" s="28"/>
      <c r="Q4" s="34"/>
      <c r="R4" s="28"/>
      <c r="S4" s="28"/>
    </row>
    <row r="5" spans="2:20" ht="15" customHeight="1" x14ac:dyDescent="0.25">
      <c r="B5" s="56">
        <v>12</v>
      </c>
      <c r="C5" s="57">
        <f>E5+(12*F5)</f>
        <v>1291.7403999999999</v>
      </c>
      <c r="D5" s="58">
        <v>136560</v>
      </c>
      <c r="E5" s="59">
        <v>1291.3599999999999</v>
      </c>
      <c r="F5" s="60">
        <f>I5</f>
        <v>3.1699999999999999E-2</v>
      </c>
      <c r="G5" s="18"/>
      <c r="H5" s="18"/>
      <c r="I5" s="26">
        <v>3.1699999999999999E-2</v>
      </c>
      <c r="J5" s="18" t="s">
        <v>14</v>
      </c>
      <c r="N5" s="1">
        <f>old!C5</f>
        <v>1291.74</v>
      </c>
      <c r="O5" s="1">
        <f>C5</f>
        <v>1291.7403999999999</v>
      </c>
      <c r="P5" s="1">
        <f>N5-O5</f>
        <v>-3.9999999989959178E-4</v>
      </c>
      <c r="T5" s="36"/>
    </row>
    <row r="6" spans="2:20" x14ac:dyDescent="0.25">
      <c r="B6" s="50">
        <v>12</v>
      </c>
      <c r="C6" s="19">
        <f t="shared" ref="C6:C20" si="0">E6+(12*F6)</f>
        <v>1291.5432000000001</v>
      </c>
      <c r="D6" s="20">
        <v>136575</v>
      </c>
      <c r="E6" s="44">
        <v>1291.23</v>
      </c>
      <c r="F6" s="51">
        <f t="shared" ref="F6:F20" si="1">I6</f>
        <v>2.6100000000000002E-2</v>
      </c>
      <c r="I6" s="3">
        <v>2.6100000000000002E-2</v>
      </c>
      <c r="N6" s="1">
        <f>old!C6</f>
        <v>1291.55</v>
      </c>
      <c r="O6" s="1">
        <f t="shared" ref="O6:O20" si="2">C6</f>
        <v>1291.5432000000001</v>
      </c>
      <c r="P6" s="1">
        <f t="shared" ref="P6:P20" si="3">N6-O6</f>
        <v>6.7999999998846761E-3</v>
      </c>
      <c r="Q6" s="32"/>
      <c r="T6" s="36"/>
    </row>
    <row r="7" spans="2:20" x14ac:dyDescent="0.25">
      <c r="B7" s="50">
        <v>12</v>
      </c>
      <c r="C7" s="19">
        <f t="shared" si="0"/>
        <v>1291.4064000000001</v>
      </c>
      <c r="D7" s="20">
        <v>136585.21</v>
      </c>
      <c r="E7" s="44">
        <v>1291.1400000000001</v>
      </c>
      <c r="F7" s="51">
        <f t="shared" si="1"/>
        <v>2.2200000000000001E-2</v>
      </c>
      <c r="I7" s="3">
        <v>2.2200000000000001E-2</v>
      </c>
      <c r="N7" s="1">
        <f>old!C7</f>
        <v>1291.4100000000001</v>
      </c>
      <c r="O7" s="1">
        <f t="shared" si="2"/>
        <v>1291.4064000000001</v>
      </c>
      <c r="P7" s="1">
        <f t="shared" si="3"/>
        <v>3.6000000000058208E-3</v>
      </c>
      <c r="Q7" s="32"/>
      <c r="T7" s="36"/>
    </row>
    <row r="8" spans="2:20" x14ac:dyDescent="0.25">
      <c r="B8" s="50">
        <v>12</v>
      </c>
      <c r="C8" s="19">
        <f t="shared" si="0"/>
        <v>1291.2003999999999</v>
      </c>
      <c r="D8" s="20">
        <v>136600</v>
      </c>
      <c r="E8" s="44">
        <v>1291</v>
      </c>
      <c r="F8" s="51">
        <f t="shared" si="1"/>
        <v>1.67E-2</v>
      </c>
      <c r="G8" s="18"/>
      <c r="H8" s="18"/>
      <c r="I8" s="6">
        <v>1.67E-2</v>
      </c>
      <c r="J8" s="18" t="s">
        <v>14</v>
      </c>
      <c r="N8" s="1">
        <f>old!C8</f>
        <v>1291.2</v>
      </c>
      <c r="O8" s="1">
        <f t="shared" si="2"/>
        <v>1291.2003999999999</v>
      </c>
      <c r="P8" s="1">
        <f t="shared" si="3"/>
        <v>-3.9999999989959178E-4</v>
      </c>
      <c r="T8" s="36"/>
    </row>
    <row r="9" spans="2:20" x14ac:dyDescent="0.25">
      <c r="B9" s="50">
        <v>12</v>
      </c>
      <c r="C9" s="19">
        <f t="shared" si="0"/>
        <v>1290.8776</v>
      </c>
      <c r="D9" s="20">
        <v>136625</v>
      </c>
      <c r="E9" s="44">
        <v>1290.79</v>
      </c>
      <c r="F9" s="51">
        <f t="shared" si="1"/>
        <v>7.3000000000000001E-3</v>
      </c>
      <c r="I9" s="3">
        <v>7.3000000000000001E-3</v>
      </c>
      <c r="N9" s="1">
        <f>old!C9</f>
        <v>1290.8699999999999</v>
      </c>
      <c r="O9" s="1">
        <f t="shared" si="2"/>
        <v>1290.8776</v>
      </c>
      <c r="P9" s="1">
        <f t="shared" si="3"/>
        <v>-7.600000000138607E-3</v>
      </c>
      <c r="Q9" s="32"/>
      <c r="T9" s="36"/>
    </row>
    <row r="10" spans="2:20" x14ac:dyDescent="0.25">
      <c r="B10" s="50">
        <v>12</v>
      </c>
      <c r="C10" s="19">
        <f t="shared" si="0"/>
        <v>1290.6748</v>
      </c>
      <c r="D10" s="20">
        <v>136650</v>
      </c>
      <c r="E10" s="44">
        <v>1290.7</v>
      </c>
      <c r="F10" s="51">
        <f t="shared" si="1"/>
        <v>-2.0999999999999999E-3</v>
      </c>
      <c r="G10" s="18"/>
      <c r="H10" s="18"/>
      <c r="I10" s="26">
        <v>-2.0999999999999999E-3</v>
      </c>
      <c r="J10" s="18" t="s">
        <v>14</v>
      </c>
      <c r="N10" s="1">
        <f>old!C10</f>
        <v>1290.67</v>
      </c>
      <c r="O10" s="1">
        <f t="shared" si="2"/>
        <v>1290.6748</v>
      </c>
      <c r="P10" s="1">
        <f t="shared" si="3"/>
        <v>-4.7999999999319698E-3</v>
      </c>
      <c r="T10" s="36"/>
    </row>
    <row r="11" spans="2:20" x14ac:dyDescent="0.25">
      <c r="B11" s="50">
        <v>12</v>
      </c>
      <c r="C11" s="19">
        <f t="shared" si="0"/>
        <v>1290.6120000000001</v>
      </c>
      <c r="D11" s="20">
        <v>136675</v>
      </c>
      <c r="E11" s="44">
        <v>1290.75</v>
      </c>
      <c r="F11" s="51">
        <v>-1.15E-2</v>
      </c>
      <c r="I11" s="3">
        <v>-1.2500000000000001E-2</v>
      </c>
      <c r="N11" s="1">
        <f>old!C11</f>
        <v>1290.5899999999999</v>
      </c>
      <c r="O11" s="1">
        <f t="shared" si="2"/>
        <v>1290.6120000000001</v>
      </c>
      <c r="P11" s="1">
        <f t="shared" si="3"/>
        <v>-2.200000000016189E-2</v>
      </c>
      <c r="Q11" s="32"/>
      <c r="T11" s="36"/>
    </row>
    <row r="12" spans="2:20" x14ac:dyDescent="0.25">
      <c r="B12" s="50">
        <v>12</v>
      </c>
      <c r="C12" s="19">
        <f t="shared" si="0"/>
        <v>1290.6191999999999</v>
      </c>
      <c r="D12" s="20">
        <v>136700</v>
      </c>
      <c r="E12" s="44">
        <v>1290.8699999999999</v>
      </c>
      <c r="F12" s="51">
        <v>-2.0899999999999998E-2</v>
      </c>
      <c r="G12" s="18"/>
      <c r="H12" s="18"/>
      <c r="I12" s="6">
        <v>-2.2499999999999999E-2</v>
      </c>
      <c r="J12" s="18" t="s">
        <v>14</v>
      </c>
      <c r="N12" s="1">
        <f>old!C12</f>
        <v>1290.5999999999999</v>
      </c>
      <c r="O12" s="1">
        <f t="shared" si="2"/>
        <v>1290.6191999999999</v>
      </c>
      <c r="P12" s="1">
        <f t="shared" si="3"/>
        <v>-1.9199999999955253E-2</v>
      </c>
      <c r="T12" s="36"/>
    </row>
    <row r="13" spans="2:20" x14ac:dyDescent="0.25">
      <c r="B13" s="50">
        <v>12</v>
      </c>
      <c r="C13" s="19">
        <f t="shared" si="0"/>
        <v>1290.6176</v>
      </c>
      <c r="D13" s="20">
        <v>136705</v>
      </c>
      <c r="E13" s="44">
        <v>1290.8900000000001</v>
      </c>
      <c r="F13" s="51">
        <v>-2.2700000000000001E-2</v>
      </c>
      <c r="I13" s="3">
        <v>-2.3E-2</v>
      </c>
      <c r="N13" s="1">
        <f>old!C13</f>
        <v>1290.5999999999999</v>
      </c>
      <c r="O13" s="1">
        <f t="shared" si="2"/>
        <v>1290.6176</v>
      </c>
      <c r="P13" s="1">
        <f t="shared" si="3"/>
        <v>-1.7600000000129512E-2</v>
      </c>
      <c r="Q13" s="32"/>
      <c r="T13" s="36"/>
    </row>
    <row r="14" spans="2:20" x14ac:dyDescent="0.25">
      <c r="B14" s="50">
        <v>12</v>
      </c>
      <c r="C14" s="19">
        <f t="shared" si="0"/>
        <v>1290.8</v>
      </c>
      <c r="D14" s="20">
        <v>136725</v>
      </c>
      <c r="E14" s="44">
        <v>1291.0999999999999</v>
      </c>
      <c r="F14" s="51">
        <f t="shared" si="1"/>
        <v>-2.5000000000000001E-2</v>
      </c>
      <c r="I14" s="26">
        <v>-2.5000000000000001E-2</v>
      </c>
      <c r="N14" s="1">
        <f>old!C14</f>
        <v>1290.8</v>
      </c>
      <c r="O14" s="1">
        <f t="shared" si="2"/>
        <v>1290.8</v>
      </c>
      <c r="P14" s="1">
        <f t="shared" si="3"/>
        <v>0</v>
      </c>
      <c r="Q14" s="32"/>
      <c r="T14" s="36"/>
    </row>
    <row r="15" spans="2:20" x14ac:dyDescent="0.25">
      <c r="B15" s="50">
        <v>12</v>
      </c>
      <c r="C15" s="19">
        <f t="shared" si="0"/>
        <v>1291.1000000000001</v>
      </c>
      <c r="D15" s="20">
        <v>136750</v>
      </c>
      <c r="E15" s="44">
        <v>1291.4000000000001</v>
      </c>
      <c r="F15" s="51">
        <f t="shared" si="1"/>
        <v>-2.5000000000000001E-2</v>
      </c>
      <c r="G15" s="18"/>
      <c r="H15" s="18"/>
      <c r="I15" s="6">
        <v>-2.5000000000000001E-2</v>
      </c>
      <c r="J15" s="18" t="s">
        <v>14</v>
      </c>
      <c r="N15" s="1">
        <f>old!C15</f>
        <v>1291.0999999999999</v>
      </c>
      <c r="O15" s="1">
        <f t="shared" si="2"/>
        <v>1291.1000000000001</v>
      </c>
      <c r="P15" s="1">
        <f t="shared" si="3"/>
        <v>0</v>
      </c>
      <c r="T15" s="36"/>
    </row>
    <row r="16" spans="2:20" x14ac:dyDescent="0.25">
      <c r="B16" s="50">
        <v>12</v>
      </c>
      <c r="C16" s="19">
        <f t="shared" si="0"/>
        <v>1291.55</v>
      </c>
      <c r="D16" s="20">
        <v>136775</v>
      </c>
      <c r="E16" s="44">
        <v>1291.8499999999999</v>
      </c>
      <c r="F16" s="51">
        <f t="shared" si="1"/>
        <v>-2.5000000000000001E-2</v>
      </c>
      <c r="I16" s="3">
        <v>-2.5000000000000001E-2</v>
      </c>
      <c r="N16" s="1">
        <f>old!C16</f>
        <v>1291.56</v>
      </c>
      <c r="O16" s="1">
        <f t="shared" si="2"/>
        <v>1291.55</v>
      </c>
      <c r="P16" s="1">
        <f t="shared" si="3"/>
        <v>9.9999999999909051E-3</v>
      </c>
      <c r="Q16" s="32"/>
      <c r="T16" s="36"/>
    </row>
    <row r="17" spans="2:20" x14ac:dyDescent="0.25">
      <c r="B17" s="50">
        <v>12</v>
      </c>
      <c r="C17" s="19">
        <f t="shared" si="0"/>
        <v>1292.28</v>
      </c>
      <c r="D17" s="20">
        <v>136800</v>
      </c>
      <c r="E17" s="44">
        <v>1292.58</v>
      </c>
      <c r="F17" s="51">
        <f t="shared" si="1"/>
        <v>-2.5000000000000001E-2</v>
      </c>
      <c r="G17" s="18"/>
      <c r="H17" s="18"/>
      <c r="I17" s="6">
        <v>-2.5000000000000001E-2</v>
      </c>
      <c r="J17" s="18" t="s">
        <v>14</v>
      </c>
      <c r="N17" s="1">
        <f>old!C17</f>
        <v>1292.28</v>
      </c>
      <c r="O17" s="1">
        <f t="shared" si="2"/>
        <v>1292.28</v>
      </c>
      <c r="P17" s="1">
        <f t="shared" si="3"/>
        <v>0</v>
      </c>
      <c r="T17" s="36"/>
    </row>
    <row r="18" spans="2:20" x14ac:dyDescent="0.25">
      <c r="B18" s="50">
        <v>12</v>
      </c>
      <c r="C18" s="19">
        <f t="shared" si="0"/>
        <v>1293.19</v>
      </c>
      <c r="D18" s="20">
        <v>136825</v>
      </c>
      <c r="E18" s="44">
        <v>1293.49</v>
      </c>
      <c r="F18" s="51">
        <f t="shared" si="1"/>
        <v>-2.5000000000000001E-2</v>
      </c>
      <c r="I18" s="3">
        <v>-2.5000000000000001E-2</v>
      </c>
      <c r="N18" s="1">
        <f>old!C18</f>
        <v>1293.2</v>
      </c>
      <c r="O18" s="1">
        <f t="shared" si="2"/>
        <v>1293.19</v>
      </c>
      <c r="P18" s="1">
        <f t="shared" si="3"/>
        <v>9.9999999999909051E-3</v>
      </c>
      <c r="Q18" s="32"/>
      <c r="T18" s="36"/>
    </row>
    <row r="19" spans="2:20" x14ac:dyDescent="0.25">
      <c r="B19" s="50">
        <v>12</v>
      </c>
      <c r="C19" s="19">
        <f t="shared" si="0"/>
        <v>1294.2259999999999</v>
      </c>
      <c r="D19" s="20">
        <v>136850</v>
      </c>
      <c r="E19" s="44">
        <v>1294.6099999999999</v>
      </c>
      <c r="F19" s="51">
        <f t="shared" si="1"/>
        <v>-3.2000000000000001E-2</v>
      </c>
      <c r="G19" s="18"/>
      <c r="H19" s="18"/>
      <c r="I19" s="6">
        <v>-3.2000000000000001E-2</v>
      </c>
      <c r="J19" s="18" t="s">
        <v>14</v>
      </c>
      <c r="M19" s="35"/>
      <c r="N19" s="1">
        <f>old!C19</f>
        <v>1294.31</v>
      </c>
      <c r="O19" s="1">
        <f t="shared" si="2"/>
        <v>1294.2259999999999</v>
      </c>
      <c r="P19" s="1">
        <f t="shared" si="3"/>
        <v>8.4000000000060027E-2</v>
      </c>
      <c r="Q19" s="35"/>
      <c r="R19" s="35"/>
      <c r="S19" s="35"/>
    </row>
    <row r="20" spans="2:20" ht="15.75" thickBot="1" x14ac:dyDescent="0.3">
      <c r="B20" s="52">
        <v>11.8</v>
      </c>
      <c r="C20" s="53">
        <f t="shared" si="0"/>
        <v>1295.1724000000002</v>
      </c>
      <c r="D20" s="10">
        <v>136870</v>
      </c>
      <c r="E20" s="54">
        <v>1295.6500000000001</v>
      </c>
      <c r="F20" s="55">
        <f t="shared" si="1"/>
        <v>-3.9800000000000002E-2</v>
      </c>
      <c r="G20" s="18"/>
      <c r="H20" s="18"/>
      <c r="I20" s="26">
        <v>-3.9800000000000002E-2</v>
      </c>
      <c r="J20" s="18" t="s">
        <v>14</v>
      </c>
      <c r="N20" s="1">
        <f>old!C20</f>
        <v>1295.18</v>
      </c>
      <c r="O20" s="1">
        <f t="shared" si="2"/>
        <v>1295.1724000000002</v>
      </c>
      <c r="P20" s="1">
        <f t="shared" si="3"/>
        <v>7.5999999999112333E-3</v>
      </c>
    </row>
    <row r="21" spans="2:20" x14ac:dyDescent="0.25">
      <c r="E21" s="1"/>
      <c r="F21" s="1"/>
      <c r="I21" s="1"/>
    </row>
    <row r="22" spans="2:20" x14ac:dyDescent="0.25">
      <c r="E22" s="1"/>
      <c r="F22" s="1"/>
      <c r="I22" s="1"/>
    </row>
    <row r="23" spans="2:20" x14ac:dyDescent="0.25">
      <c r="B23" s="37"/>
      <c r="C23" s="37"/>
      <c r="D23" s="37"/>
      <c r="E23" s="37"/>
      <c r="F23" s="33"/>
      <c r="I23" s="1"/>
      <c r="O23" s="1"/>
      <c r="P23" s="1"/>
      <c r="Q23" s="25">
        <v>136560</v>
      </c>
      <c r="R23">
        <v>3.1699999999999999E-2</v>
      </c>
    </row>
    <row r="24" spans="2:20" x14ac:dyDescent="0.25">
      <c r="B24" s="28"/>
      <c r="C24" s="28"/>
      <c r="D24" s="28"/>
      <c r="E24" s="28"/>
      <c r="F24" s="33"/>
      <c r="I24" s="1"/>
      <c r="L24" s="23">
        <f>(12*0.0317)+(12*0.0021)</f>
        <v>0.40559999999999996</v>
      </c>
      <c r="M24" s="23">
        <v>222</v>
      </c>
      <c r="N24" s="23">
        <f>L24*M24</f>
        <v>90.043199999999985</v>
      </c>
      <c r="O24" s="24">
        <f>Q24-Q23</f>
        <v>90</v>
      </c>
      <c r="Q24" s="25">
        <v>136650</v>
      </c>
      <c r="R24">
        <v>-2.0999999999999999E-3</v>
      </c>
    </row>
    <row r="25" spans="2:20" ht="15" customHeight="1" x14ac:dyDescent="0.25">
      <c r="B25" s="29"/>
      <c r="C25" s="30"/>
      <c r="D25" s="31"/>
      <c r="E25" s="30"/>
      <c r="F25" s="32"/>
      <c r="I25" s="1"/>
      <c r="L25">
        <f>(12*0.0317)+(12*0.025)</f>
        <v>0.6804</v>
      </c>
      <c r="M25">
        <v>222</v>
      </c>
      <c r="N25">
        <f>L25*M25</f>
        <v>151.0488</v>
      </c>
      <c r="O25" s="1">
        <f>D14-D5</f>
        <v>165</v>
      </c>
    </row>
    <row r="26" spans="2:20" x14ac:dyDescent="0.25">
      <c r="B26" s="29"/>
      <c r="C26" s="30"/>
      <c r="D26" s="31"/>
      <c r="E26" s="30"/>
      <c r="F26" s="32"/>
      <c r="I26" s="1"/>
      <c r="L26" s="23">
        <f>(12*0.025)-(12*0.0021)</f>
        <v>0.27480000000000004</v>
      </c>
      <c r="M26" s="23">
        <v>222</v>
      </c>
      <c r="N26" s="23">
        <f>L26*M26</f>
        <v>61.005600000000008</v>
      </c>
      <c r="O26" s="24">
        <f>Q26-Q24</f>
        <v>61</v>
      </c>
      <c r="Q26" s="25">
        <f>136650+61</f>
        <v>136711</v>
      </c>
      <c r="R26">
        <v>-2.5000000000000001E-2</v>
      </c>
    </row>
    <row r="27" spans="2:20" x14ac:dyDescent="0.25">
      <c r="B27" s="29"/>
      <c r="C27" s="30"/>
      <c r="D27" s="31"/>
      <c r="E27" s="30"/>
      <c r="F27" s="32"/>
      <c r="I27" s="1"/>
    </row>
    <row r="28" spans="2:20" x14ac:dyDescent="0.25">
      <c r="B28" s="29"/>
      <c r="C28" s="30"/>
      <c r="D28" s="31"/>
      <c r="E28" s="30"/>
      <c r="F28" s="32"/>
      <c r="I28" s="1"/>
      <c r="L28" s="23">
        <f>(11.8*0.0398)-(12*0.025)</f>
        <v>0.16964000000000001</v>
      </c>
      <c r="M28" s="23">
        <v>222</v>
      </c>
      <c r="N28" s="23">
        <f>L28*M28</f>
        <v>37.660080000000001</v>
      </c>
      <c r="O28" s="27">
        <f>Q29-Q28</f>
        <v>38</v>
      </c>
      <c r="Q28" s="25">
        <v>136832</v>
      </c>
      <c r="R28">
        <v>-2.5000000000000001E-2</v>
      </c>
    </row>
    <row r="29" spans="2:20" x14ac:dyDescent="0.25">
      <c r="B29" s="29"/>
      <c r="C29" s="30"/>
      <c r="D29" s="31"/>
      <c r="E29" s="30"/>
      <c r="F29" s="32"/>
      <c r="I29" s="1"/>
      <c r="Q29" s="25">
        <v>136870</v>
      </c>
      <c r="R29">
        <v>-3.9800000000000002E-2</v>
      </c>
    </row>
    <row r="30" spans="2:20" x14ac:dyDescent="0.25">
      <c r="B30" s="29"/>
      <c r="C30" s="30"/>
      <c r="D30" s="31"/>
      <c r="E30" s="30"/>
      <c r="F30" s="32"/>
      <c r="I30" s="1"/>
    </row>
    <row r="31" spans="2:20" x14ac:dyDescent="0.25">
      <c r="B31" s="29"/>
      <c r="C31" s="30"/>
      <c r="D31" s="31"/>
      <c r="E31" s="30"/>
      <c r="F31" s="32"/>
      <c r="I31" s="1"/>
    </row>
    <row r="32" spans="2:20" x14ac:dyDescent="0.25">
      <c r="B32" s="29"/>
      <c r="C32" s="30"/>
      <c r="D32" s="31"/>
      <c r="E32" s="30"/>
      <c r="F32" s="32"/>
      <c r="I32" s="1"/>
    </row>
    <row r="33" spans="2:9" x14ac:dyDescent="0.25">
      <c r="B33" s="29"/>
      <c r="C33" s="30"/>
      <c r="D33" s="31"/>
      <c r="E33" s="30"/>
      <c r="F33" s="32"/>
      <c r="I33" s="1"/>
    </row>
    <row r="34" spans="2:9" x14ac:dyDescent="0.25">
      <c r="B34" s="29"/>
      <c r="C34" s="30"/>
      <c r="D34" s="31"/>
      <c r="E34" s="30"/>
      <c r="F34" s="32"/>
      <c r="I34" s="1"/>
    </row>
    <row r="35" spans="2:9" x14ac:dyDescent="0.25">
      <c r="B35" s="29"/>
      <c r="C35" s="30"/>
      <c r="D35" s="31"/>
      <c r="E35" s="30"/>
      <c r="F35" s="32"/>
      <c r="I35" s="1"/>
    </row>
    <row r="36" spans="2:9" x14ac:dyDescent="0.25">
      <c r="B36" s="29"/>
      <c r="C36" s="30"/>
      <c r="D36" s="31"/>
      <c r="E36" s="30"/>
      <c r="F36" s="32"/>
      <c r="I36" s="1"/>
    </row>
    <row r="37" spans="2:9" x14ac:dyDescent="0.25">
      <c r="B37" s="29"/>
      <c r="C37" s="30"/>
      <c r="D37" s="31"/>
      <c r="E37" s="30"/>
      <c r="F37" s="32"/>
    </row>
    <row r="38" spans="2:9" x14ac:dyDescent="0.25">
      <c r="B38" s="29"/>
      <c r="C38" s="30"/>
      <c r="D38" s="31"/>
      <c r="E38" s="30"/>
      <c r="F38" s="32"/>
    </row>
    <row r="39" spans="2:9" x14ac:dyDescent="0.25">
      <c r="B39" s="29"/>
      <c r="C39" s="30"/>
      <c r="D39" s="31"/>
      <c r="E39" s="30"/>
      <c r="F39" s="32"/>
    </row>
    <row r="40" spans="2:9" x14ac:dyDescent="0.25">
      <c r="B40" s="29"/>
      <c r="C40" s="30"/>
      <c r="D40" s="31"/>
      <c r="E40" s="30"/>
      <c r="F40" s="32"/>
    </row>
  </sheetData>
  <mergeCells count="8">
    <mergeCell ref="B23:C23"/>
    <mergeCell ref="D23:E23"/>
    <mergeCell ref="I2:J2"/>
    <mergeCell ref="B2:F2"/>
    <mergeCell ref="B3:C3"/>
    <mergeCell ref="D3:E3"/>
    <mergeCell ref="F3:F4"/>
    <mergeCell ref="I3:I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01F69-3E17-4748-979E-18887BC0B601}">
  <dimension ref="B2:T36"/>
  <sheetViews>
    <sheetView zoomScale="90" zoomScaleNormal="90" workbookViewId="0">
      <selection activeCell="D34" sqref="D34"/>
    </sheetView>
  </sheetViews>
  <sheetFormatPr defaultRowHeight="15" x14ac:dyDescent="0.25"/>
  <cols>
    <col min="2" max="6" width="15.7109375" customWidth="1"/>
    <col min="9" max="9" width="15.7109375" customWidth="1"/>
    <col min="10" max="10" width="13.140625" bestFit="1" customWidth="1"/>
    <col min="13" max="13" width="12.140625" customWidth="1"/>
    <col min="14" max="14" width="15.7109375" customWidth="1"/>
    <col min="15" max="15" width="12" customWidth="1"/>
    <col min="16" max="16" width="13.140625" customWidth="1"/>
    <col min="17" max="17" width="16.140625" customWidth="1"/>
    <col min="18" max="18" width="14" customWidth="1"/>
    <col min="19" max="19" width="15.28515625" customWidth="1"/>
  </cols>
  <sheetData>
    <row r="2" spans="2:20" ht="18.75" x14ac:dyDescent="0.25">
      <c r="B2" s="39" t="s">
        <v>2</v>
      </c>
      <c r="C2" s="39"/>
      <c r="D2" s="39"/>
      <c r="E2" s="39"/>
      <c r="F2" s="39"/>
      <c r="I2" s="38" t="s">
        <v>13</v>
      </c>
      <c r="J2" s="38"/>
      <c r="L2" s="43"/>
      <c r="M2" s="39" t="s">
        <v>2</v>
      </c>
      <c r="N2" s="39"/>
      <c r="O2" s="39"/>
      <c r="P2" s="39"/>
      <c r="Q2" s="39"/>
    </row>
    <row r="3" spans="2:20" x14ac:dyDescent="0.25">
      <c r="B3" s="39" t="s">
        <v>3</v>
      </c>
      <c r="C3" s="39"/>
      <c r="D3" s="39" t="s">
        <v>4</v>
      </c>
      <c r="E3" s="39"/>
      <c r="F3" s="40" t="s">
        <v>7</v>
      </c>
      <c r="I3" s="40" t="s">
        <v>7</v>
      </c>
      <c r="L3" s="43"/>
      <c r="M3" s="39" t="s">
        <v>3</v>
      </c>
      <c r="N3" s="39"/>
      <c r="O3" s="39" t="s">
        <v>4</v>
      </c>
      <c r="P3" s="39"/>
      <c r="Q3" s="40" t="s">
        <v>8</v>
      </c>
      <c r="R3" s="39" t="s">
        <v>3</v>
      </c>
      <c r="S3" s="39"/>
    </row>
    <row r="4" spans="2:20" x14ac:dyDescent="0.25">
      <c r="B4" s="5" t="s">
        <v>5</v>
      </c>
      <c r="C4" s="5" t="s">
        <v>6</v>
      </c>
      <c r="D4" s="5" t="s">
        <v>0</v>
      </c>
      <c r="E4" s="5" t="s">
        <v>1</v>
      </c>
      <c r="F4" s="39"/>
      <c r="I4" s="39"/>
      <c r="L4" s="43"/>
      <c r="M4" s="5" t="s">
        <v>5</v>
      </c>
      <c r="N4" s="5" t="s">
        <v>6</v>
      </c>
      <c r="O4" s="5" t="s">
        <v>0</v>
      </c>
      <c r="P4" s="5" t="s">
        <v>1</v>
      </c>
      <c r="Q4" s="39"/>
      <c r="R4" s="5" t="s">
        <v>9</v>
      </c>
      <c r="S4" s="5" t="s">
        <v>10</v>
      </c>
    </row>
    <row r="5" spans="2:20" x14ac:dyDescent="0.25">
      <c r="B5" s="4">
        <v>12</v>
      </c>
      <c r="C5" s="19">
        <v>1291.74</v>
      </c>
      <c r="D5" s="20">
        <v>136560</v>
      </c>
      <c r="E5" s="19">
        <v>1291.3599999999999</v>
      </c>
      <c r="F5" s="3">
        <f>-(E5-C5)/B5</f>
        <v>3.1666666666675759E-2</v>
      </c>
      <c r="G5" s="18"/>
      <c r="H5" s="18"/>
      <c r="I5" s="6">
        <f>F5</f>
        <v>3.1666666666675759E-2</v>
      </c>
      <c r="J5" s="18" t="s">
        <v>14</v>
      </c>
      <c r="L5" s="43"/>
      <c r="T5" s="41" t="s">
        <v>12</v>
      </c>
    </row>
    <row r="6" spans="2:20" ht="15.75" thickBot="1" x14ac:dyDescent="0.3">
      <c r="B6" s="4">
        <v>12</v>
      </c>
      <c r="C6" s="19">
        <v>1291.55</v>
      </c>
      <c r="D6" s="20">
        <v>136575</v>
      </c>
      <c r="E6" s="22">
        <v>1291.23</v>
      </c>
      <c r="F6" s="3">
        <f>I6</f>
        <v>2.604166666667377E-2</v>
      </c>
      <c r="I6" s="3">
        <f>((I8-I5)/(D8-D5)*(D6-D5))+I5</f>
        <v>2.604166666667377E-2</v>
      </c>
      <c r="L6" s="43"/>
      <c r="M6" s="8">
        <v>12</v>
      </c>
      <c r="N6" s="9">
        <f>(Q6*M6)+P6</f>
        <v>1291.6550295857987</v>
      </c>
      <c r="O6" s="10">
        <v>136575</v>
      </c>
      <c r="P6" s="9">
        <v>1291.3</v>
      </c>
      <c r="Q6" s="11">
        <f>-(P6-S6)/R6</f>
        <v>2.958579881656356E-2</v>
      </c>
      <c r="R6" s="8">
        <v>10.14</v>
      </c>
      <c r="S6" s="8">
        <v>1291.5999999999999</v>
      </c>
      <c r="T6" s="41"/>
    </row>
    <row r="7" spans="2:20" ht="15.75" thickBot="1" x14ac:dyDescent="0.3">
      <c r="B7" s="4">
        <v>12</v>
      </c>
      <c r="C7" s="19">
        <v>1291.4100000000001</v>
      </c>
      <c r="D7" s="20">
        <v>136585.21</v>
      </c>
      <c r="E7" s="19">
        <v>1291.19</v>
      </c>
      <c r="F7" s="3">
        <f>I7</f>
        <v>2.2212916666675471E-2</v>
      </c>
      <c r="I7" s="3">
        <f>((I8-I5)/(D8-D5)*(D7-D5))+I5</f>
        <v>2.2212916666675471E-2</v>
      </c>
      <c r="L7" s="43"/>
      <c r="M7" s="12">
        <v>12</v>
      </c>
      <c r="N7" s="13">
        <f>(Q7*M7)+P7</f>
        <v>1291.4917408123792</v>
      </c>
      <c r="O7" s="14">
        <v>136585.21</v>
      </c>
      <c r="P7" s="15">
        <v>1291.19</v>
      </c>
      <c r="Q7" s="16">
        <f>-(P7-S7)/R7</f>
        <v>2.5145067698258309E-2</v>
      </c>
      <c r="R7" s="12">
        <v>10.34</v>
      </c>
      <c r="S7" s="12">
        <v>1291.45</v>
      </c>
      <c r="T7" s="41"/>
    </row>
    <row r="8" spans="2:20" x14ac:dyDescent="0.25">
      <c r="B8" s="4">
        <v>12</v>
      </c>
      <c r="C8" s="19">
        <v>1291.2</v>
      </c>
      <c r="D8" s="20">
        <v>136600</v>
      </c>
      <c r="E8" s="22">
        <v>1291</v>
      </c>
      <c r="F8" s="3">
        <f t="shared" ref="F8:F20" si="0">-(E8-C8)/B8</f>
        <v>1.6666666666670455E-2</v>
      </c>
      <c r="G8" s="18"/>
      <c r="H8" s="18"/>
      <c r="I8" s="6">
        <f>F8</f>
        <v>1.6666666666670455E-2</v>
      </c>
      <c r="J8" s="18" t="s">
        <v>14</v>
      </c>
      <c r="L8" s="43"/>
      <c r="P8" s="1"/>
      <c r="T8" s="41"/>
    </row>
    <row r="9" spans="2:20" ht="15.75" thickBot="1" x14ac:dyDescent="0.3">
      <c r="B9" s="4">
        <v>12</v>
      </c>
      <c r="C9" s="19">
        <v>1290.8699999999999</v>
      </c>
      <c r="D9" s="20">
        <v>136625</v>
      </c>
      <c r="E9" s="22">
        <v>1290.79</v>
      </c>
      <c r="F9" s="3">
        <f>I9</f>
        <v>7.0833333333363644E-3</v>
      </c>
      <c r="I9" s="3">
        <f>((I10-I8)/(D10-D8)*(D9-D8))+I8</f>
        <v>7.0833333333363644E-3</v>
      </c>
      <c r="L9" s="43"/>
      <c r="M9" s="8">
        <v>12</v>
      </c>
      <c r="N9" s="9">
        <f>(Q9*M9)+P9</f>
        <v>1290.6300000000001</v>
      </c>
      <c r="O9" s="10">
        <v>136625</v>
      </c>
      <c r="P9" s="9">
        <v>1290.8699999999999</v>
      </c>
      <c r="Q9" s="11">
        <f>-(P9-S9)/R9</f>
        <v>-1.999999999998181E-2</v>
      </c>
      <c r="R9" s="8">
        <v>10</v>
      </c>
      <c r="S9" s="8">
        <v>1290.67</v>
      </c>
      <c r="T9" s="41"/>
    </row>
    <row r="10" spans="2:20" x14ac:dyDescent="0.25">
      <c r="B10" s="4">
        <v>12</v>
      </c>
      <c r="C10" s="19">
        <v>1290.67</v>
      </c>
      <c r="D10" s="20">
        <v>136650</v>
      </c>
      <c r="E10" s="22">
        <v>1290.7</v>
      </c>
      <c r="F10" s="3">
        <f t="shared" si="0"/>
        <v>-2.4999999999977263E-3</v>
      </c>
      <c r="G10" s="18"/>
      <c r="H10" s="18"/>
      <c r="I10" s="6">
        <f>F10</f>
        <v>-2.4999999999977263E-3</v>
      </c>
      <c r="J10" s="18" t="s">
        <v>14</v>
      </c>
      <c r="L10" s="43"/>
      <c r="P10" s="1"/>
      <c r="T10" s="41"/>
    </row>
    <row r="11" spans="2:20" ht="15.75" thickBot="1" x14ac:dyDescent="0.3">
      <c r="B11" s="4">
        <v>12</v>
      </c>
      <c r="C11" s="19">
        <v>1290.5899999999999</v>
      </c>
      <c r="D11" s="20">
        <v>136675</v>
      </c>
      <c r="E11" s="22">
        <v>1290.75</v>
      </c>
      <c r="F11" s="3">
        <f>I11</f>
        <v>-1.2499999999998105E-2</v>
      </c>
      <c r="I11" s="3">
        <f>((I12-I10)/(D12-D10)*(D11-D10))+I10</f>
        <v>-1.2499999999998105E-2</v>
      </c>
      <c r="L11" s="43"/>
      <c r="M11" s="8">
        <v>12</v>
      </c>
      <c r="N11" s="9">
        <f>(Q11*M11)+P11</f>
        <v>1290.2950716090986</v>
      </c>
      <c r="O11" s="10">
        <v>136675</v>
      </c>
      <c r="P11" s="17">
        <v>1290.75</v>
      </c>
      <c r="Q11" s="11">
        <f>-(P11-S11)/R11</f>
        <v>-3.7910699241789851E-2</v>
      </c>
      <c r="R11" s="8">
        <v>11.87</v>
      </c>
      <c r="S11" s="8">
        <v>1290.3</v>
      </c>
      <c r="T11" s="41"/>
    </row>
    <row r="12" spans="2:20" x14ac:dyDescent="0.25">
      <c r="B12" s="4">
        <v>12</v>
      </c>
      <c r="C12" s="19">
        <v>1290.5999999999999</v>
      </c>
      <c r="D12" s="20">
        <v>136700</v>
      </c>
      <c r="E12" s="22">
        <v>1290.8699999999999</v>
      </c>
      <c r="F12" s="3">
        <f t="shared" si="0"/>
        <v>-2.2499999999998483E-2</v>
      </c>
      <c r="G12" s="18"/>
      <c r="H12" s="18"/>
      <c r="I12" s="6">
        <f>F12</f>
        <v>-2.2499999999998483E-2</v>
      </c>
      <c r="J12" s="18" t="s">
        <v>14</v>
      </c>
      <c r="L12" s="43"/>
      <c r="P12" s="1"/>
      <c r="T12" s="41"/>
    </row>
    <row r="13" spans="2:20" ht="15.75" thickBot="1" x14ac:dyDescent="0.3">
      <c r="B13" s="4">
        <v>12</v>
      </c>
      <c r="C13" s="19">
        <v>1290.5999999999999</v>
      </c>
      <c r="D13" s="20">
        <v>136705</v>
      </c>
      <c r="E13" s="19">
        <v>1290.8900000000001</v>
      </c>
      <c r="F13" s="3">
        <f>I13</f>
        <v>-2.2750000000000152E-2</v>
      </c>
      <c r="I13" s="3">
        <f>((I15-I12)/(D15-D12)*(D13-D12))+I12</f>
        <v>-2.2750000000000152E-2</v>
      </c>
      <c r="L13" s="43"/>
      <c r="M13" s="8">
        <v>12</v>
      </c>
      <c r="N13" s="9">
        <f t="shared" ref="N13:N14" si="1">(Q13*M13)+P13</f>
        <v>1290.4675356244761</v>
      </c>
      <c r="O13" s="10">
        <v>136705</v>
      </c>
      <c r="P13" s="17">
        <v>1290.8900000000001</v>
      </c>
      <c r="Q13" s="11">
        <f t="shared" ref="Q13:Q14" si="2">-(P13-S13)/R13</f>
        <v>-3.5205364626996881E-2</v>
      </c>
      <c r="R13" s="8">
        <v>11.93</v>
      </c>
      <c r="S13" s="8">
        <v>1290.47</v>
      </c>
      <c r="T13" s="41"/>
    </row>
    <row r="14" spans="2:20" ht="15.75" thickBot="1" x14ac:dyDescent="0.3">
      <c r="B14" s="4">
        <v>12</v>
      </c>
      <c r="C14" s="19">
        <v>1290.8</v>
      </c>
      <c r="D14" s="20">
        <v>136725</v>
      </c>
      <c r="E14" s="22">
        <v>1291.0999999999999</v>
      </c>
      <c r="F14" s="3">
        <f>I14</f>
        <v>-2.3750000000006821E-2</v>
      </c>
      <c r="I14" s="3">
        <f>((I15-I12)/(D15-D12)*(D14-D12))+I12</f>
        <v>-2.3750000000006821E-2</v>
      </c>
      <c r="L14" s="43"/>
      <c r="M14" s="12">
        <v>12</v>
      </c>
      <c r="N14" s="13">
        <f t="shared" si="1"/>
        <v>1290.3512479201331</v>
      </c>
      <c r="O14" s="14">
        <v>136725</v>
      </c>
      <c r="P14" s="15">
        <v>1291.0999999999999</v>
      </c>
      <c r="Q14" s="16">
        <f t="shared" si="2"/>
        <v>-6.2396006655574043E-2</v>
      </c>
      <c r="R14" s="12">
        <v>12.02</v>
      </c>
      <c r="S14" s="12">
        <v>1290.3499999999999</v>
      </c>
      <c r="T14" s="41"/>
    </row>
    <row r="15" spans="2:20" x14ac:dyDescent="0.25">
      <c r="B15" s="4">
        <v>12</v>
      </c>
      <c r="C15" s="19">
        <v>1291.0999999999999</v>
      </c>
      <c r="D15" s="20">
        <v>136750</v>
      </c>
      <c r="E15" s="22">
        <v>1291.4000000000001</v>
      </c>
      <c r="F15" s="3">
        <f t="shared" si="0"/>
        <v>-2.5000000000015159E-2</v>
      </c>
      <c r="G15" s="18"/>
      <c r="H15" s="18"/>
      <c r="I15" s="6">
        <f>F15</f>
        <v>-2.5000000000015159E-2</v>
      </c>
      <c r="J15" s="18" t="s">
        <v>14</v>
      </c>
      <c r="L15" s="43"/>
      <c r="P15" s="1"/>
      <c r="T15" s="41"/>
    </row>
    <row r="16" spans="2:20" ht="15.75" thickBot="1" x14ac:dyDescent="0.3">
      <c r="B16" s="4">
        <v>12</v>
      </c>
      <c r="C16" s="19">
        <v>1291.56</v>
      </c>
      <c r="D16" s="20">
        <v>136775</v>
      </c>
      <c r="E16" s="22">
        <v>1291.8499999999999</v>
      </c>
      <c r="F16" s="3">
        <f>I16</f>
        <v>-2.5000000000005684E-2</v>
      </c>
      <c r="I16" s="3">
        <f>((I17-I15)/(D17-D15)*(D16-D15))+I15</f>
        <v>-2.5000000000005684E-2</v>
      </c>
      <c r="L16" s="43"/>
      <c r="M16" s="8">
        <v>12</v>
      </c>
      <c r="N16" s="9">
        <f>(Q16*M16)+P16</f>
        <v>1290.6709090909092</v>
      </c>
      <c r="O16" s="10">
        <v>136775</v>
      </c>
      <c r="P16" s="17">
        <v>1291.8599999999999</v>
      </c>
      <c r="Q16" s="11">
        <f>-(P16-S16)/R16</f>
        <v>-9.9090909090901652E-2</v>
      </c>
      <c r="R16" s="8">
        <v>11</v>
      </c>
      <c r="S16" s="8">
        <v>1290.77</v>
      </c>
      <c r="T16" s="41"/>
    </row>
    <row r="17" spans="2:20" x14ac:dyDescent="0.25">
      <c r="B17" s="4">
        <v>12</v>
      </c>
      <c r="C17" s="19">
        <v>1292.28</v>
      </c>
      <c r="D17" s="20">
        <v>136800</v>
      </c>
      <c r="E17" s="22">
        <v>1292.58</v>
      </c>
      <c r="F17" s="3">
        <f t="shared" si="0"/>
        <v>-2.4999999999996209E-2</v>
      </c>
      <c r="G17" s="18"/>
      <c r="H17" s="18"/>
      <c r="I17" s="6">
        <f>F17</f>
        <v>-2.4999999999996209E-2</v>
      </c>
      <c r="J17" s="18" t="s">
        <v>14</v>
      </c>
      <c r="L17" s="43"/>
      <c r="P17" s="1"/>
      <c r="T17" s="41"/>
    </row>
    <row r="18" spans="2:20" ht="15.75" thickBot="1" x14ac:dyDescent="0.3">
      <c r="B18" s="4">
        <v>12</v>
      </c>
      <c r="C18" s="19">
        <v>1293.2</v>
      </c>
      <c r="D18" s="20">
        <v>136825</v>
      </c>
      <c r="E18" s="22">
        <v>1293.49</v>
      </c>
      <c r="F18" s="3">
        <f>I18</f>
        <v>-2.4999999999996209E-2</v>
      </c>
      <c r="I18" s="3">
        <f>((I19-I17)/(D19-D17)*(D18-D17))+I17</f>
        <v>-2.4999999999996209E-2</v>
      </c>
      <c r="L18" s="43"/>
      <c r="M18" s="8">
        <v>12</v>
      </c>
      <c r="N18" s="9">
        <f>(Q18*M18)+P18</f>
        <v>1292.7024692370796</v>
      </c>
      <c r="O18" s="10">
        <v>136825</v>
      </c>
      <c r="P18" s="17">
        <v>1293.49</v>
      </c>
      <c r="Q18" s="11">
        <f>-(P18-S18)/R18</f>
        <v>-6.5627563576698481E-2</v>
      </c>
      <c r="R18" s="8">
        <v>12.19</v>
      </c>
      <c r="S18" s="8">
        <v>1292.69</v>
      </c>
      <c r="T18" s="41"/>
    </row>
    <row r="19" spans="2:20" x14ac:dyDescent="0.25">
      <c r="B19" s="4">
        <v>12</v>
      </c>
      <c r="C19" s="19">
        <v>1294.31</v>
      </c>
      <c r="D19" s="20">
        <v>136850</v>
      </c>
      <c r="E19" s="22">
        <v>1294.6099999999999</v>
      </c>
      <c r="F19" s="3">
        <f t="shared" si="0"/>
        <v>-2.4999999999996209E-2</v>
      </c>
      <c r="G19" s="18"/>
      <c r="H19" s="18"/>
      <c r="I19" s="6">
        <f t="shared" ref="I19:I20" si="3">F19</f>
        <v>-2.4999999999996209E-2</v>
      </c>
      <c r="J19" s="18" t="s">
        <v>14</v>
      </c>
      <c r="L19" s="43"/>
      <c r="M19" s="42" t="s">
        <v>15</v>
      </c>
      <c r="N19" s="42"/>
      <c r="O19" s="42"/>
      <c r="P19" s="42"/>
      <c r="Q19" s="42"/>
      <c r="R19" s="42"/>
      <c r="S19" s="42"/>
      <c r="T19" s="21"/>
    </row>
    <row r="20" spans="2:20" x14ac:dyDescent="0.25">
      <c r="B20" s="4">
        <v>11.8</v>
      </c>
      <c r="C20" s="19">
        <v>1295.18</v>
      </c>
      <c r="D20" s="20">
        <v>136870</v>
      </c>
      <c r="E20" s="19">
        <v>1295.6500000000001</v>
      </c>
      <c r="F20" s="3">
        <f t="shared" si="0"/>
        <v>-3.9830508474578578E-2</v>
      </c>
      <c r="G20" s="18"/>
      <c r="H20" s="18"/>
      <c r="I20" s="6">
        <f t="shared" si="3"/>
        <v>-3.9830508474578578E-2</v>
      </c>
      <c r="J20" s="18" t="s">
        <v>14</v>
      </c>
    </row>
    <row r="21" spans="2:20" x14ac:dyDescent="0.25">
      <c r="E21" s="1"/>
      <c r="F21" s="1"/>
      <c r="I21" s="1"/>
      <c r="P21" s="7" t="s">
        <v>11</v>
      </c>
      <c r="Q21" s="7"/>
    </row>
    <row r="22" spans="2:20" x14ac:dyDescent="0.25">
      <c r="E22" s="1"/>
      <c r="F22" s="1"/>
      <c r="I22" s="1"/>
    </row>
    <row r="23" spans="2:20" x14ac:dyDescent="0.25">
      <c r="E23" s="1"/>
      <c r="F23" s="1"/>
      <c r="I23" s="1"/>
    </row>
    <row r="24" spans="2:20" x14ac:dyDescent="0.25">
      <c r="E24" s="1"/>
      <c r="F24" s="1"/>
      <c r="I24" s="1"/>
    </row>
    <row r="25" spans="2:20" ht="15" customHeight="1" x14ac:dyDescent="0.25">
      <c r="E25" s="1"/>
      <c r="F25" s="1"/>
      <c r="I25" s="1"/>
    </row>
    <row r="26" spans="2:20" x14ac:dyDescent="0.25">
      <c r="E26" s="1"/>
      <c r="F26" s="1"/>
      <c r="I26" s="1"/>
    </row>
    <row r="27" spans="2:20" x14ac:dyDescent="0.25">
      <c r="E27" s="1"/>
      <c r="F27" s="1"/>
      <c r="I27" s="1"/>
    </row>
    <row r="28" spans="2:20" x14ac:dyDescent="0.25">
      <c r="E28" s="1"/>
      <c r="F28" s="1"/>
      <c r="I28" s="1"/>
    </row>
    <row r="29" spans="2:20" x14ac:dyDescent="0.25">
      <c r="B29" s="2"/>
      <c r="E29" s="1"/>
      <c r="F29" s="1"/>
      <c r="I29" s="1"/>
    </row>
    <row r="30" spans="2:20" x14ac:dyDescent="0.25">
      <c r="B30" s="2"/>
      <c r="E30" s="1"/>
      <c r="F30" s="1"/>
      <c r="I30" s="1"/>
    </row>
    <row r="31" spans="2:20" x14ac:dyDescent="0.25">
      <c r="B31" s="2"/>
      <c r="E31" s="1"/>
      <c r="F31" s="1"/>
      <c r="I31" s="1"/>
    </row>
    <row r="32" spans="2:20" x14ac:dyDescent="0.25">
      <c r="B32" s="2"/>
      <c r="E32" s="1"/>
      <c r="F32" s="1"/>
      <c r="I32" s="1"/>
    </row>
    <row r="33" spans="2:9" x14ac:dyDescent="0.25">
      <c r="B33" s="2"/>
      <c r="E33" s="1"/>
      <c r="F33" s="1"/>
      <c r="I33" s="1"/>
    </row>
    <row r="34" spans="2:9" x14ac:dyDescent="0.25">
      <c r="B34" s="2"/>
      <c r="E34" s="1"/>
      <c r="F34" s="1"/>
      <c r="I34" s="1"/>
    </row>
    <row r="35" spans="2:9" x14ac:dyDescent="0.25">
      <c r="B35" s="2"/>
      <c r="E35" s="1"/>
      <c r="F35" s="1"/>
      <c r="I35" s="1"/>
    </row>
    <row r="36" spans="2:9" x14ac:dyDescent="0.25">
      <c r="E36" s="1"/>
      <c r="F36" s="1"/>
      <c r="I36" s="1"/>
    </row>
  </sheetData>
  <mergeCells count="14">
    <mergeCell ref="Q3:Q4"/>
    <mergeCell ref="R3:S3"/>
    <mergeCell ref="T5:T18"/>
    <mergeCell ref="M19:S19"/>
    <mergeCell ref="B2:F2"/>
    <mergeCell ref="I2:J2"/>
    <mergeCell ref="L2:L19"/>
    <mergeCell ref="M2:Q2"/>
    <mergeCell ref="B3:C3"/>
    <mergeCell ref="D3:E3"/>
    <mergeCell ref="F3:F4"/>
    <mergeCell ref="I3:I4"/>
    <mergeCell ref="M3:N3"/>
    <mergeCell ref="O3:P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old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Sgro, Anthony</dc:creator>
  <cp:lastModifiedBy>Parker, Steve (Columbus)</cp:lastModifiedBy>
  <dcterms:created xsi:type="dcterms:W3CDTF">2024-04-19T15:11:21Z</dcterms:created>
  <dcterms:modified xsi:type="dcterms:W3CDTF">2025-02-05T18:27:20Z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