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BRO\100302_BRO_505_0603\Design\Structures\BRO505_0603C\EngData\"/>
    </mc:Choice>
  </mc:AlternateContent>
  <xr:revisionPtr revIDLastSave="0" documentId="13_ncr:1_{43827541-6946-4B7A-9C76-E2AE3EA55C03}" xr6:coauthVersionLast="36" xr6:coauthVersionMax="36" xr10:uidLastSave="{00000000-0000-0000-0000-000000000000}"/>
  <bookViews>
    <workbookView xWindow="0" yWindow="0" windowWidth="13740" windowHeight="1080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1" i="1" s="1"/>
  <c r="K11" i="1"/>
  <c r="E13" i="1" l="1"/>
  <c r="K23" i="1" l="1"/>
  <c r="H23" i="1"/>
  <c r="E23" i="1"/>
  <c r="E24" i="1"/>
  <c r="E25" i="1"/>
  <c r="B85" i="1" l="1"/>
  <c r="N74" i="1" l="1"/>
  <c r="K25" i="1"/>
  <c r="H25" i="1"/>
  <c r="B25" i="1"/>
  <c r="C30" i="1"/>
  <c r="K42" i="1"/>
  <c r="E53" i="1" l="1"/>
  <c r="B53" i="1"/>
  <c r="B23" i="1"/>
  <c r="K24" i="1"/>
  <c r="H24" i="1"/>
  <c r="B24" i="1"/>
  <c r="E56" i="1" l="1"/>
  <c r="B92" i="1" l="1"/>
  <c r="F92" i="1" s="1"/>
  <c r="N75" i="1" l="1"/>
  <c r="O66" i="1"/>
  <c r="N66" i="1"/>
  <c r="K66" i="1"/>
  <c r="J66" i="1"/>
  <c r="G66" i="1"/>
  <c r="F66" i="1"/>
  <c r="C66" i="1"/>
  <c r="B66" i="1"/>
  <c r="J75" i="1"/>
  <c r="G75" i="1"/>
  <c r="C75" i="1"/>
  <c r="F75" i="1"/>
  <c r="B75" i="1"/>
  <c r="D31" i="1" l="1"/>
  <c r="C28" i="1"/>
  <c r="D29" i="1" s="1"/>
  <c r="E34" i="1" l="1"/>
  <c r="E33" i="1"/>
  <c r="K108" i="1"/>
  <c r="H108" i="1"/>
  <c r="E108" i="1"/>
  <c r="B108" i="1"/>
  <c r="F85" i="1"/>
  <c r="E99" i="1"/>
  <c r="B99" i="1"/>
  <c r="D115" i="1"/>
  <c r="E117" i="1" s="1"/>
  <c r="E54" i="1"/>
  <c r="B54" i="1"/>
  <c r="K44" i="1"/>
  <c r="E44" i="1"/>
  <c r="E57" i="1" l="1"/>
  <c r="F67" i="1"/>
  <c r="N67" i="1"/>
  <c r="J67" i="1"/>
  <c r="B67" i="1"/>
  <c r="F76" i="1"/>
  <c r="B76" i="1"/>
  <c r="E110" i="1"/>
  <c r="E100" i="1"/>
  <c r="E46" i="1"/>
  <c r="G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6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6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F64" authorId="0" shapeId="0" xr:uid="{51D9BEAF-60FB-4391-896F-587EA067D1F5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G64" authorId="0" shapeId="0" xr:uid="{BC470114-6626-4AAE-846B-9020B6A3C246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N64" authorId="0" shapeId="0" xr:uid="{21209D66-15D1-4734-921E-3844F2225ED7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O64" authorId="0" shapeId="0" xr:uid="{13A79DE3-ED4E-4CAE-953F-E03BA91C1D69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6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G65" authorId="0" shapeId="0" xr:uid="{FD7598A1-26BB-499A-96CD-AE195ECE8BEB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K65" authorId="0" shapeId="0" xr:uid="{EE56AC86-2E24-4016-81EC-FAD18BF2596F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O65" authorId="0" shapeId="0" xr:uid="{3537FB39-E053-40B2-AB5C-31AABDEA244D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<sst xmlns="http://schemas.openxmlformats.org/spreadsheetml/2006/main" count="397" uniqueCount="77">
  <si>
    <t>Item 511- Class QC1 Concrete, Footing</t>
  </si>
  <si>
    <t>North Footing</t>
  </si>
  <si>
    <t>South Footing</t>
  </si>
  <si>
    <t>Item 511- Class QC1 Concrete, Headwall</t>
  </si>
  <si>
    <t>North Headwall</t>
  </si>
  <si>
    <t>South Headwall</t>
  </si>
  <si>
    <t>Item 512 - Sealing of Concrete Surfaces (Epoxy-Urethane)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</si>
  <si>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</si>
  <si>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</si>
  <si>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</si>
  <si>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</si>
  <si>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</si>
  <si>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</si>
  <si>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</si>
  <si>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</si>
  <si>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</si>
  <si>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</si>
  <si>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</si>
  <si>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</si>
  <si>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</si>
  <si>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</si>
  <si>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</si>
  <si>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</si>
  <si>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</si>
  <si>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</si>
  <si>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Cutoff wall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</si>
  <si>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</si>
  <si>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Closure Pour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</si>
  <si>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</si>
  <si>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</si>
  <si>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</si>
  <si>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</si>
  <si>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</si>
  <si>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 xml:space="preserve">D = </t>
  </si>
  <si>
    <t xml:space="preserve">A = Area from MicroStation = </t>
  </si>
  <si>
    <t>Total = A*D</t>
  </si>
  <si>
    <t>Item 516 - 1" Preformed Expansion Joint Filler</t>
  </si>
  <si>
    <t>North End</t>
  </si>
  <si>
    <t>South End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</si>
  <si>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</si>
  <si>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</si>
  <si>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</si>
  <si>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</si>
  <si>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</si>
  <si>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</si>
  <si>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</si>
  <si>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</si>
  <si>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</si>
  <si>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</si>
  <si>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</si>
  <si>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</si>
  <si>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</si>
  <si>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</si>
  <si>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</si>
  <si>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</si>
  <si>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</si>
  <si>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</si>
  <si>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</si>
  <si>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</si>
  <si>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</si>
  <si>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</si>
  <si>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</si>
  <si>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</si>
  <si>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</si>
  <si>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</si>
  <si>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</si>
  <si>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T=L*(W+O) =</t>
  </si>
  <si>
    <t xml:space="preserve">T= H*(L+O)*S = </t>
  </si>
  <si>
    <t xml:space="preserve">**Convert to CY = </t>
  </si>
  <si>
    <t>**for information only</t>
  </si>
  <si>
    <t xml:space="preserve">Corner Total = </t>
  </si>
  <si>
    <t xml:space="preserve">Corner Area = </t>
  </si>
  <si>
    <t>Item 601 - RCP, Type B with Aggregate Filter</t>
  </si>
  <si>
    <t>Quantity Calculations for LAW-CR169-0070</t>
  </si>
  <si>
    <t>Item 512 - Type 2 Waterproofing (Sides)</t>
  </si>
  <si>
    <t>Item 512 - Type 2 Waterproofing (Top)</t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</si>
  <si>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Box culvert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</si>
</sst>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7"/>
  <sheetViews>
    <sheetView tabSelected="1" workbookViewId="0">
      <selection activeCell="E5" sqref="E5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84" t="s">
        <v>73</v>
      </c>
      <c r="B1" s="84"/>
      <c r="C1" s="84"/>
      <c r="D1" s="84"/>
      <c r="E1" s="84"/>
      <c r="F1" s="84"/>
    </row>
    <row r="2" spans="1:12" ht="15.75" x14ac:dyDescent="0.25">
      <c r="A2" s="80"/>
      <c r="B2" s="80"/>
      <c r="C2" s="80"/>
      <c r="D2" s="80"/>
      <c r="E2" s="80"/>
      <c r="F2" s="80"/>
    </row>
    <row r="3" spans="1:12" x14ac:dyDescent="0.25">
      <c r="A3" s="6" t="s">
        <v>0</v>
      </c>
    </row>
    <row r="4" spans="1:12" x14ac:dyDescent="0.25">
      <c r="A4" s="81" t="s">
        <v>1</v>
      </c>
      <c r="B4" s="82"/>
      <c r="C4" s="82"/>
      <c r="D4" s="82"/>
      <c r="E4" s="82"/>
      <c r="F4" s="83"/>
      <c r="G4" s="81" t="s">
        <v>2</v>
      </c>
      <c r="H4" s="82"/>
      <c r="I4" s="82"/>
      <c r="J4" s="82"/>
      <c r="K4" s="82"/>
      <c r="L4" s="83"/>
    </row>
    <row r="5" spans="1:12" ht="18.75" x14ac:dyDescent="0.35">
      <c r="A5" s="44"/>
      <c r="B5" s="5"/>
      <c r="C5" s="5"/>
      <c r="D5" s="77" t="s">
        <v>24</v>
      </c>
      <c r="E5" s="35">
        <v>332</v>
      </c>
      <c r="F5" s="34" t="s">
        <v>22</v>
      </c>
      <c r="G5" s="44"/>
      <c r="H5" s="5"/>
      <c r="I5" s="5"/>
      <c r="J5" s="77" t="s">
        <v>24</v>
      </c>
      <c r="K5" s="35">
        <v>332</v>
      </c>
      <c r="L5" s="34" t="s">
        <v>22</v>
      </c>
    </row>
    <row r="6" spans="1:12" ht="18" x14ac:dyDescent="0.35">
      <c r="A6" s="44"/>
      <c r="B6" s="5"/>
      <c r="C6" s="5"/>
      <c r="D6" s="77" t="s">
        <v>23</v>
      </c>
      <c r="E6" s="33">
        <v>2</v>
      </c>
      <c r="F6" s="34" t="s">
        <v>11</v>
      </c>
      <c r="G6" s="44"/>
      <c r="H6" s="5"/>
      <c r="I6" s="5"/>
      <c r="J6" s="77" t="s">
        <v>23</v>
      </c>
      <c r="K6" s="33">
        <v>2</v>
      </c>
      <c r="L6" s="34" t="s">
        <v>11</v>
      </c>
    </row>
    <row r="7" spans="1:12" ht="18.75" x14ac:dyDescent="0.35">
      <c r="A7" s="44"/>
      <c r="B7" s="5"/>
      <c r="C7" s="5"/>
      <c r="D7" s="77" t="s">
        <v>25</v>
      </c>
      <c r="E7" s="35">
        <v>68</v>
      </c>
      <c r="F7" s="34" t="s">
        <v>22</v>
      </c>
      <c r="G7" s="44"/>
      <c r="H7" s="5"/>
      <c r="I7" s="5"/>
      <c r="J7" s="77" t="s">
        <v>25</v>
      </c>
      <c r="K7" s="35">
        <v>68</v>
      </c>
      <c r="L7" s="34" t="s">
        <v>22</v>
      </c>
    </row>
    <row r="8" spans="1:12" ht="18" x14ac:dyDescent="0.35">
      <c r="A8" s="44"/>
      <c r="B8" s="5"/>
      <c r="C8" s="5"/>
      <c r="D8" s="77" t="s">
        <v>26</v>
      </c>
      <c r="E8" s="33">
        <v>2</v>
      </c>
      <c r="F8" s="34" t="s">
        <v>11</v>
      </c>
      <c r="G8" s="44"/>
      <c r="H8" s="5"/>
      <c r="I8" s="5"/>
      <c r="J8" s="77" t="s">
        <v>26</v>
      </c>
      <c r="K8" s="33">
        <v>2</v>
      </c>
      <c r="L8" s="34" t="s">
        <v>11</v>
      </c>
    </row>
    <row r="9" spans="1:12" ht="18.75" x14ac:dyDescent="0.35">
      <c r="A9" s="44"/>
      <c r="B9" s="5"/>
      <c r="C9" s="5"/>
      <c r="D9" s="77" t="s">
        <v>76</v>
      </c>
      <c r="E9" s="35">
        <f>12*156</f>
        <v>1872</v>
      </c>
      <c r="F9" s="34" t="s">
        <v>22</v>
      </c>
      <c r="G9" s="44"/>
      <c r="H9" s="5"/>
      <c r="I9" s="5"/>
      <c r="J9" s="77"/>
      <c r="K9" s="35"/>
      <c r="L9" s="34"/>
    </row>
    <row r="10" spans="1:12" ht="18" x14ac:dyDescent="0.35">
      <c r="A10" s="59"/>
      <c r="B10" s="60"/>
      <c r="C10" s="60"/>
      <c r="D10" s="78" t="s">
        <v>28</v>
      </c>
      <c r="E10" s="41">
        <v>1.5</v>
      </c>
      <c r="F10" s="37" t="s">
        <v>11</v>
      </c>
      <c r="G10" s="59"/>
      <c r="H10" s="60"/>
      <c r="I10" s="60"/>
      <c r="J10" s="78"/>
      <c r="K10" s="41"/>
      <c r="L10" s="37"/>
    </row>
    <row r="11" spans="1:12" ht="17.25" x14ac:dyDescent="0.25">
      <c r="A11" s="5"/>
      <c r="B11" s="5"/>
      <c r="C11" s="5"/>
      <c r="D11" s="77" t="s">
        <v>18</v>
      </c>
      <c r="E11" s="79">
        <f>E5*E6+E7*E8+E9*E10</f>
        <v>3608</v>
      </c>
      <c r="F11" s="5" t="s">
        <v>19</v>
      </c>
      <c r="G11" s="5"/>
      <c r="H11" s="5"/>
      <c r="I11" s="5"/>
      <c r="J11" s="77" t="s">
        <v>18</v>
      </c>
      <c r="K11" s="79">
        <f>K5*K6+K7*K8+K9*K10</f>
        <v>800</v>
      </c>
      <c r="L11" s="5" t="s">
        <v>19</v>
      </c>
    </row>
    <row r="12" spans="1:12" ht="18.75" thickBot="1" x14ac:dyDescent="0.4">
      <c r="A12" s="4" t="s">
        <v>29</v>
      </c>
      <c r="B12" s="4"/>
      <c r="C12" s="4"/>
      <c r="D12" s="3"/>
      <c r="E12" s="12"/>
      <c r="F12" s="4"/>
      <c r="G12" s="4"/>
      <c r="H12" s="4"/>
      <c r="I12" s="4"/>
      <c r="J12" s="3"/>
      <c r="K12" s="12"/>
      <c r="L12" s="4"/>
    </row>
    <row r="13" spans="1:12" ht="15.75" thickBot="1" x14ac:dyDescent="0.3">
      <c r="A13" s="4"/>
      <c r="B13" s="4"/>
      <c r="C13" s="87" t="s">
        <v>30</v>
      </c>
      <c r="D13" s="88"/>
      <c r="E13" s="19">
        <f>ROUNDUP((E11+K11)/27,0)</f>
        <v>164</v>
      </c>
      <c r="F13" s="20" t="s">
        <v>21</v>
      </c>
      <c r="G13" s="4"/>
      <c r="H13" s="4"/>
      <c r="I13" s="4"/>
      <c r="J13" s="3"/>
      <c r="K13" s="12"/>
      <c r="L13" s="4"/>
    </row>
    <row r="14" spans="1:12" ht="15.75" x14ac:dyDescent="0.25">
      <c r="A14" s="80"/>
      <c r="B14" s="80"/>
      <c r="C14" s="80"/>
      <c r="D14" s="80"/>
      <c r="E14" s="80"/>
      <c r="F14" s="80"/>
    </row>
    <row r="15" spans="1:12" x14ac:dyDescent="0.25">
      <c r="A15" s="8"/>
      <c r="B15" s="76"/>
      <c r="C15" s="10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6" t="s">
        <v>50</v>
      </c>
      <c r="B16" s="11"/>
    </row>
    <row r="17" spans="1:12" x14ac:dyDescent="0.25">
      <c r="A17" s="81" t="s">
        <v>7</v>
      </c>
      <c r="B17" s="82"/>
      <c r="C17" s="83"/>
      <c r="D17" s="81" t="s">
        <v>14</v>
      </c>
      <c r="E17" s="82"/>
      <c r="F17" s="83"/>
      <c r="G17" s="81" t="s">
        <v>15</v>
      </c>
      <c r="H17" s="82"/>
      <c r="I17" s="83"/>
      <c r="J17" s="81" t="s">
        <v>16</v>
      </c>
      <c r="K17" s="82"/>
      <c r="L17" s="83"/>
    </row>
    <row r="18" spans="1:12" ht="17.25" x14ac:dyDescent="0.25">
      <c r="A18" s="70" t="s">
        <v>71</v>
      </c>
      <c r="B18" s="74">
        <v>0</v>
      </c>
      <c r="C18" s="34" t="s">
        <v>22</v>
      </c>
      <c r="D18" s="70" t="s">
        <v>71</v>
      </c>
      <c r="E18" s="74">
        <v>1.41</v>
      </c>
      <c r="F18" s="34" t="s">
        <v>22</v>
      </c>
      <c r="G18" s="70" t="s">
        <v>71</v>
      </c>
      <c r="H18" s="74">
        <v>0</v>
      </c>
      <c r="I18" s="34" t="s">
        <v>22</v>
      </c>
      <c r="J18" s="70" t="s">
        <v>71</v>
      </c>
      <c r="K18" s="74">
        <v>1.41</v>
      </c>
      <c r="L18" s="34" t="s">
        <v>22</v>
      </c>
    </row>
    <row r="19" spans="1:12" x14ac:dyDescent="0.25">
      <c r="A19" s="68" t="s">
        <v>8</v>
      </c>
      <c r="B19" s="62">
        <v>7.25</v>
      </c>
      <c r="C19" s="34" t="s">
        <v>11</v>
      </c>
      <c r="D19" s="68" t="s">
        <v>8</v>
      </c>
      <c r="E19" s="62">
        <v>28</v>
      </c>
      <c r="F19" s="34" t="s">
        <v>11</v>
      </c>
      <c r="G19" s="68" t="s">
        <v>8</v>
      </c>
      <c r="H19" s="79">
        <v>7.25</v>
      </c>
      <c r="I19" s="34" t="s">
        <v>11</v>
      </c>
      <c r="J19" s="68" t="s">
        <v>8</v>
      </c>
      <c r="K19" s="79">
        <v>28</v>
      </c>
      <c r="L19" s="34" t="s">
        <v>11</v>
      </c>
    </row>
    <row r="20" spans="1:12" x14ac:dyDescent="0.25">
      <c r="A20" s="68" t="s">
        <v>9</v>
      </c>
      <c r="B20" s="62">
        <v>1.25</v>
      </c>
      <c r="C20" s="34" t="s">
        <v>11</v>
      </c>
      <c r="D20" s="68" t="s">
        <v>9</v>
      </c>
      <c r="E20" s="62">
        <v>1.25</v>
      </c>
      <c r="F20" s="34" t="s">
        <v>11</v>
      </c>
      <c r="G20" s="68" t="s">
        <v>9</v>
      </c>
      <c r="H20" s="79">
        <v>1.25</v>
      </c>
      <c r="I20" s="34" t="s">
        <v>11</v>
      </c>
      <c r="J20" s="68" t="s">
        <v>9</v>
      </c>
      <c r="K20" s="79">
        <v>1.25</v>
      </c>
      <c r="L20" s="34" t="s">
        <v>11</v>
      </c>
    </row>
    <row r="21" spans="1:12" x14ac:dyDescent="0.25">
      <c r="A21" s="68" t="s">
        <v>12</v>
      </c>
      <c r="B21" s="62">
        <v>10.5</v>
      </c>
      <c r="C21" s="34" t="s">
        <v>11</v>
      </c>
      <c r="D21" s="68" t="s">
        <v>12</v>
      </c>
      <c r="E21" s="75">
        <v>10.5</v>
      </c>
      <c r="F21" s="34" t="s">
        <v>11</v>
      </c>
      <c r="G21" s="68" t="s">
        <v>12</v>
      </c>
      <c r="H21" s="79">
        <v>10.5</v>
      </c>
      <c r="I21" s="34" t="s">
        <v>11</v>
      </c>
      <c r="J21" s="68" t="s">
        <v>12</v>
      </c>
      <c r="K21" s="79">
        <v>10.5</v>
      </c>
      <c r="L21" s="34" t="s">
        <v>11</v>
      </c>
    </row>
    <row r="22" spans="1:12" x14ac:dyDescent="0.25">
      <c r="A22" s="63" t="s">
        <v>13</v>
      </c>
      <c r="B22" s="41">
        <v>5.25</v>
      </c>
      <c r="C22" s="37" t="s">
        <v>11</v>
      </c>
      <c r="D22" s="63" t="s">
        <v>13</v>
      </c>
      <c r="E22" s="41">
        <v>6.5</v>
      </c>
      <c r="F22" s="37" t="s">
        <v>11</v>
      </c>
      <c r="G22" s="63" t="s">
        <v>13</v>
      </c>
      <c r="H22" s="41">
        <v>5.25</v>
      </c>
      <c r="I22" s="37" t="s">
        <v>11</v>
      </c>
      <c r="J22" s="63" t="s">
        <v>13</v>
      </c>
      <c r="K22" s="41">
        <v>6.5</v>
      </c>
      <c r="L22" s="37" t="s">
        <v>11</v>
      </c>
    </row>
    <row r="23" spans="1:12" ht="17.25" x14ac:dyDescent="0.25">
      <c r="A23" s="69" t="s">
        <v>18</v>
      </c>
      <c r="B23" s="62">
        <f>$B$19*(($B$21+$B$22)/2)</f>
        <v>57.09375</v>
      </c>
      <c r="C23" s="5" t="s">
        <v>22</v>
      </c>
      <c r="D23" s="69" t="s">
        <v>18</v>
      </c>
      <c r="E23" s="62">
        <f>$E$19*(($E$21+$E$22)/2)</f>
        <v>238</v>
      </c>
      <c r="F23" s="5" t="s">
        <v>22</v>
      </c>
      <c r="G23" s="69" t="s">
        <v>18</v>
      </c>
      <c r="H23" s="62">
        <f>$H$19*(($H$21+$H$22)/2)</f>
        <v>57.09375</v>
      </c>
      <c r="I23" s="5" t="s">
        <v>22</v>
      </c>
      <c r="J23" s="69" t="s">
        <v>18</v>
      </c>
      <c r="K23" s="62">
        <f>$K$19*(($K$21+$K$22)/2)</f>
        <v>238</v>
      </c>
      <c r="L23" s="5" t="s">
        <v>22</v>
      </c>
    </row>
    <row r="24" spans="1:12" ht="17.25" x14ac:dyDescent="0.25">
      <c r="A24" s="69" t="s">
        <v>18</v>
      </c>
      <c r="B24" s="62">
        <f>$B$19*$B$20*(($B$21+$B$22)/2)</f>
        <v>71.3671875</v>
      </c>
      <c r="C24" s="5" t="s">
        <v>19</v>
      </c>
      <c r="D24" s="69" t="s">
        <v>18</v>
      </c>
      <c r="E24" s="62">
        <f>$E$19*$E$20*(($E$21+$E$22)/2)</f>
        <v>297.5</v>
      </c>
      <c r="F24" s="5" t="s">
        <v>19</v>
      </c>
      <c r="G24" s="69" t="s">
        <v>18</v>
      </c>
      <c r="H24" s="62">
        <f>$H$19*$H$20*(($H$21+$H$22)/2)</f>
        <v>71.3671875</v>
      </c>
      <c r="I24" s="5" t="s">
        <v>19</v>
      </c>
      <c r="J24" s="69" t="s">
        <v>18</v>
      </c>
      <c r="K24" s="62">
        <f>$K$19*$K$20*(($K$21+$K$22)/2)</f>
        <v>297.5</v>
      </c>
      <c r="L24" s="5" t="s">
        <v>19</v>
      </c>
    </row>
    <row r="25" spans="1:12" ht="17.25" x14ac:dyDescent="0.25">
      <c r="A25" s="69" t="s">
        <v>70</v>
      </c>
      <c r="B25" s="62">
        <f>B18*B21</f>
        <v>0</v>
      </c>
      <c r="C25" s="5" t="s">
        <v>19</v>
      </c>
      <c r="D25" s="69" t="s">
        <v>70</v>
      </c>
      <c r="E25" s="62">
        <f>E18*E21</f>
        <v>14.805</v>
      </c>
      <c r="F25" s="5" t="s">
        <v>19</v>
      </c>
      <c r="G25" s="69" t="s">
        <v>70</v>
      </c>
      <c r="H25" s="62">
        <f>H18*H21</f>
        <v>0</v>
      </c>
      <c r="I25" s="5" t="s">
        <v>19</v>
      </c>
      <c r="J25" s="69" t="s">
        <v>70</v>
      </c>
      <c r="K25" s="62">
        <f>K18*K21</f>
        <v>14.805</v>
      </c>
      <c r="L25" s="5" t="s">
        <v>19</v>
      </c>
    </row>
    <row r="26" spans="1:12" x14ac:dyDescent="0.25">
      <c r="A26" t="s">
        <v>17</v>
      </c>
    </row>
    <row r="27" spans="1:12" x14ac:dyDescent="0.25">
      <c r="A27" s="15" t="s">
        <v>51</v>
      </c>
    </row>
    <row r="28" spans="1:12" ht="17.25" x14ac:dyDescent="0.25">
      <c r="A28" s="23" t="s">
        <v>52</v>
      </c>
      <c r="B28" s="2" t="s">
        <v>53</v>
      </c>
      <c r="C28" s="24">
        <f>PI()*(2/12)^2*1</f>
        <v>8.7266462599716474E-2</v>
      </c>
      <c r="D28" s="5" t="s">
        <v>19</v>
      </c>
    </row>
    <row r="29" spans="1:12" ht="17.25" x14ac:dyDescent="0.25">
      <c r="A29" s="23" t="s">
        <v>54</v>
      </c>
      <c r="B29" s="1">
        <v>10</v>
      </c>
      <c r="C29" s="2" t="s">
        <v>18</v>
      </c>
      <c r="D29" s="24">
        <f>B29*C28</f>
        <v>0.87266462599716477</v>
      </c>
      <c r="E29" s="5" t="s">
        <v>19</v>
      </c>
    </row>
    <row r="30" spans="1:12" ht="17.25" x14ac:dyDescent="0.25">
      <c r="A30" s="23" t="s">
        <v>55</v>
      </c>
      <c r="B30" t="s">
        <v>53</v>
      </c>
      <c r="C30" s="24">
        <f>PI()*(0)^2*1</f>
        <v>0</v>
      </c>
      <c r="D30" s="5" t="s">
        <v>19</v>
      </c>
    </row>
    <row r="31" spans="1:12" ht="17.25" x14ac:dyDescent="0.25">
      <c r="A31" s="23" t="s">
        <v>56</v>
      </c>
      <c r="B31" s="1">
        <v>0</v>
      </c>
      <c r="C31" s="2" t="s">
        <v>18</v>
      </c>
      <c r="D31" s="24">
        <f>B31*C30</f>
        <v>0</v>
      </c>
      <c r="E31" s="5" t="s">
        <v>19</v>
      </c>
    </row>
    <row r="32" spans="1:12" ht="15.75" thickBot="1" x14ac:dyDescent="0.3"/>
    <row r="33" spans="1:14" ht="15.75" thickBot="1" x14ac:dyDescent="0.3">
      <c r="C33" s="85" t="s">
        <v>43</v>
      </c>
      <c r="D33" s="86"/>
      <c r="E33" s="54">
        <f>ROUNDUP((B23+B25+E23+E25+H23+H25+K23+K25-D29)/9,0)</f>
        <v>69</v>
      </c>
      <c r="F33" s="18" t="s">
        <v>39</v>
      </c>
    </row>
    <row r="34" spans="1:14" ht="15.75" thickBot="1" x14ac:dyDescent="0.3">
      <c r="A34" s="61" t="s">
        <v>69</v>
      </c>
      <c r="C34" s="85" t="s">
        <v>68</v>
      </c>
      <c r="D34" s="86"/>
      <c r="E34" s="54">
        <f>ROUNDUP((B24+E24+H24+K24-D29-D31)/27,0)</f>
        <v>28</v>
      </c>
      <c r="F34" s="18" t="s">
        <v>21</v>
      </c>
    </row>
    <row r="35" spans="1:14" x14ac:dyDescent="0.25">
      <c r="D35" s="8"/>
      <c r="E35" s="9"/>
      <c r="F35" s="10"/>
    </row>
    <row r="36" spans="1:14" x14ac:dyDescent="0.25">
      <c r="A36" s="6" t="s">
        <v>0</v>
      </c>
    </row>
    <row r="37" spans="1:14" x14ac:dyDescent="0.25">
      <c r="A37" s="81" t="s">
        <v>1</v>
      </c>
      <c r="B37" s="82"/>
      <c r="C37" s="82"/>
      <c r="D37" s="82"/>
      <c r="E37" s="82"/>
      <c r="F37" s="83"/>
      <c r="G37" s="81" t="s">
        <v>2</v>
      </c>
      <c r="H37" s="82"/>
      <c r="I37" s="82"/>
      <c r="J37" s="82"/>
      <c r="K37" s="82"/>
      <c r="L37" s="83"/>
    </row>
    <row r="38" spans="1:14" ht="18.75" x14ac:dyDescent="0.35">
      <c r="A38" s="44"/>
      <c r="B38" s="5"/>
      <c r="C38" s="5"/>
      <c r="D38" s="69" t="s">
        <v>24</v>
      </c>
      <c r="E38" s="35">
        <v>399</v>
      </c>
      <c r="F38" s="34" t="s">
        <v>22</v>
      </c>
      <c r="G38" s="44"/>
      <c r="H38" s="5"/>
      <c r="I38" s="5"/>
      <c r="J38" s="69" t="s">
        <v>24</v>
      </c>
      <c r="K38" s="35">
        <v>399</v>
      </c>
      <c r="L38" s="34" t="s">
        <v>22</v>
      </c>
      <c r="N38" s="7"/>
    </row>
    <row r="39" spans="1:14" ht="18" x14ac:dyDescent="0.35">
      <c r="A39" s="44"/>
      <c r="B39" s="5"/>
      <c r="C39" s="5"/>
      <c r="D39" s="69" t="s">
        <v>23</v>
      </c>
      <c r="E39" s="33">
        <v>2</v>
      </c>
      <c r="F39" s="34" t="s">
        <v>11</v>
      </c>
      <c r="G39" s="44"/>
      <c r="H39" s="5"/>
      <c r="I39" s="5"/>
      <c r="J39" s="69" t="s">
        <v>23</v>
      </c>
      <c r="K39" s="33">
        <v>2</v>
      </c>
      <c r="L39" s="34" t="s">
        <v>11</v>
      </c>
    </row>
    <row r="40" spans="1:14" ht="18.75" x14ac:dyDescent="0.35">
      <c r="A40" s="44"/>
      <c r="B40" s="5"/>
      <c r="C40" s="5"/>
      <c r="D40" s="69" t="s">
        <v>25</v>
      </c>
      <c r="E40" s="35">
        <v>68</v>
      </c>
      <c r="F40" s="34" t="s">
        <v>22</v>
      </c>
      <c r="G40" s="44"/>
      <c r="H40" s="5"/>
      <c r="I40" s="5"/>
      <c r="J40" s="69" t="s">
        <v>25</v>
      </c>
      <c r="K40" s="35">
        <v>68</v>
      </c>
      <c r="L40" s="34" t="s">
        <v>22</v>
      </c>
    </row>
    <row r="41" spans="1:14" ht="18" x14ac:dyDescent="0.35">
      <c r="A41" s="44"/>
      <c r="B41" s="5"/>
      <c r="C41" s="5"/>
      <c r="D41" s="69" t="s">
        <v>26</v>
      </c>
      <c r="E41" s="33">
        <v>2</v>
      </c>
      <c r="F41" s="34" t="s">
        <v>11</v>
      </c>
      <c r="G41" s="44"/>
      <c r="H41" s="5"/>
      <c r="I41" s="5"/>
      <c r="J41" s="69" t="s">
        <v>26</v>
      </c>
      <c r="K41" s="33">
        <v>2</v>
      </c>
      <c r="L41" s="34" t="s">
        <v>11</v>
      </c>
    </row>
    <row r="42" spans="1:14" ht="18.75" x14ac:dyDescent="0.35">
      <c r="A42" s="44"/>
      <c r="B42" s="5"/>
      <c r="C42" s="5"/>
      <c r="D42" s="69" t="s">
        <v>27</v>
      </c>
      <c r="E42" s="35">
        <v>55</v>
      </c>
      <c r="F42" s="34" t="s">
        <v>22</v>
      </c>
      <c r="G42" s="44"/>
      <c r="H42" s="5"/>
      <c r="I42" s="5"/>
      <c r="J42" s="69" t="s">
        <v>27</v>
      </c>
      <c r="K42" s="35">
        <f>E42</f>
        <v>55</v>
      </c>
      <c r="L42" s="34" t="s">
        <v>22</v>
      </c>
    </row>
    <row r="43" spans="1:14" ht="18" x14ac:dyDescent="0.35">
      <c r="A43" s="59"/>
      <c r="B43" s="60"/>
      <c r="C43" s="60"/>
      <c r="D43" s="64" t="s">
        <v>28</v>
      </c>
      <c r="E43" s="41">
        <v>1</v>
      </c>
      <c r="F43" s="37" t="s">
        <v>11</v>
      </c>
      <c r="G43" s="59"/>
      <c r="H43" s="60"/>
      <c r="I43" s="60"/>
      <c r="J43" s="64" t="s">
        <v>28</v>
      </c>
      <c r="K43" s="41">
        <v>1</v>
      </c>
      <c r="L43" s="37" t="s">
        <v>11</v>
      </c>
    </row>
    <row r="44" spans="1:14" ht="17.25" x14ac:dyDescent="0.25">
      <c r="A44" s="5"/>
      <c r="B44" s="5"/>
      <c r="C44" s="5"/>
      <c r="D44" s="69" t="s">
        <v>18</v>
      </c>
      <c r="E44" s="62">
        <f>E38*E39+E40*E41+E42*E43</f>
        <v>989</v>
      </c>
      <c r="F44" s="5" t="s">
        <v>19</v>
      </c>
      <c r="G44" s="5"/>
      <c r="H44" s="5"/>
      <c r="I44" s="5"/>
      <c r="J44" s="69" t="s">
        <v>18</v>
      </c>
      <c r="K44" s="62">
        <f>K38*K39+K40*K41+K42*K43</f>
        <v>989</v>
      </c>
      <c r="L44" s="5" t="s">
        <v>19</v>
      </c>
    </row>
    <row r="45" spans="1:14" ht="18.75" thickBot="1" x14ac:dyDescent="0.4">
      <c r="A45" s="4" t="s">
        <v>29</v>
      </c>
      <c r="B45" s="4"/>
      <c r="C45" s="4"/>
      <c r="D45" s="3"/>
      <c r="E45" s="12"/>
      <c r="F45" s="4"/>
      <c r="G45" s="4"/>
      <c r="H45" s="4"/>
      <c r="I45" s="4"/>
      <c r="J45" s="3"/>
      <c r="K45" s="12"/>
      <c r="L45" s="4"/>
    </row>
    <row r="46" spans="1:14" ht="15.75" thickBot="1" x14ac:dyDescent="0.3">
      <c r="A46" s="4"/>
      <c r="B46" s="4"/>
      <c r="C46" s="87" t="s">
        <v>30</v>
      </c>
      <c r="D46" s="88"/>
      <c r="E46" s="19">
        <f>ROUNDUP((E44+K44)/27,0)</f>
        <v>74</v>
      </c>
      <c r="F46" s="20" t="s">
        <v>21</v>
      </c>
      <c r="G46" s="4"/>
      <c r="H46" s="4"/>
      <c r="I46" s="4"/>
      <c r="J46" s="3"/>
      <c r="K46" s="12"/>
      <c r="L46" s="4"/>
    </row>
    <row r="48" spans="1:14" x14ac:dyDescent="0.25">
      <c r="A48" s="6" t="s">
        <v>3</v>
      </c>
    </row>
    <row r="49" spans="1:16" x14ac:dyDescent="0.25">
      <c r="A49" s="81" t="s">
        <v>4</v>
      </c>
      <c r="B49" s="82"/>
      <c r="C49" s="83"/>
      <c r="D49" s="81" t="s">
        <v>5</v>
      </c>
      <c r="E49" s="82"/>
      <c r="F49" s="83"/>
    </row>
    <row r="50" spans="1:16" ht="18" x14ac:dyDescent="0.35">
      <c r="A50" s="68" t="s">
        <v>31</v>
      </c>
      <c r="B50" s="35">
        <v>14</v>
      </c>
      <c r="C50" s="34" t="s">
        <v>11</v>
      </c>
      <c r="D50" s="68" t="s">
        <v>31</v>
      </c>
      <c r="E50" s="35">
        <v>14</v>
      </c>
      <c r="F50" s="34" t="s">
        <v>11</v>
      </c>
    </row>
    <row r="51" spans="1:16" x14ac:dyDescent="0.25">
      <c r="A51" s="68" t="s">
        <v>9</v>
      </c>
      <c r="B51" s="62">
        <v>1.25</v>
      </c>
      <c r="C51" s="34" t="s">
        <v>11</v>
      </c>
      <c r="D51" s="68" t="s">
        <v>9</v>
      </c>
      <c r="E51" s="62">
        <v>1.25</v>
      </c>
      <c r="F51" s="34" t="s">
        <v>11</v>
      </c>
    </row>
    <row r="52" spans="1:16" x14ac:dyDescent="0.25">
      <c r="A52" s="63" t="s">
        <v>10</v>
      </c>
      <c r="B52" s="51">
        <v>0.5</v>
      </c>
      <c r="C52" s="37" t="s">
        <v>11</v>
      </c>
      <c r="D52" s="63" t="s">
        <v>10</v>
      </c>
      <c r="E52" s="51">
        <v>0.5</v>
      </c>
      <c r="F52" s="37" t="s">
        <v>11</v>
      </c>
    </row>
    <row r="53" spans="1:16" ht="17.25" x14ac:dyDescent="0.25">
      <c r="A53" s="68" t="s">
        <v>18</v>
      </c>
      <c r="B53" s="27">
        <f>B50*B52</f>
        <v>7</v>
      </c>
      <c r="C53" s="5" t="s">
        <v>22</v>
      </c>
      <c r="D53" s="69" t="s">
        <v>18</v>
      </c>
      <c r="E53" s="27">
        <f>E50*E52</f>
        <v>7</v>
      </c>
      <c r="F53" s="5" t="s">
        <v>22</v>
      </c>
    </row>
    <row r="54" spans="1:16" ht="17.25" x14ac:dyDescent="0.25">
      <c r="A54" s="68" t="s">
        <v>18</v>
      </c>
      <c r="B54" s="27">
        <f>B50*B51*B52</f>
        <v>8.75</v>
      </c>
      <c r="C54" s="5" t="s">
        <v>19</v>
      </c>
      <c r="D54" s="69" t="s">
        <v>18</v>
      </c>
      <c r="E54" s="27">
        <f>E50*E51*E52</f>
        <v>8.75</v>
      </c>
      <c r="F54" s="5" t="s">
        <v>19</v>
      </c>
    </row>
    <row r="55" spans="1:16" ht="15.75" thickBot="1" x14ac:dyDescent="0.3">
      <c r="A55" s="13" t="s">
        <v>32</v>
      </c>
    </row>
    <row r="56" spans="1:16" ht="15.75" thickBot="1" x14ac:dyDescent="0.3">
      <c r="A56" s="15"/>
      <c r="C56" s="87" t="s">
        <v>43</v>
      </c>
      <c r="D56" s="88"/>
      <c r="E56" s="53">
        <f>ROUNDUP((B53+E53)/9,0)</f>
        <v>2</v>
      </c>
      <c r="F56" s="20" t="s">
        <v>39</v>
      </c>
    </row>
    <row r="57" spans="1:16" ht="15.75" thickBot="1" x14ac:dyDescent="0.3">
      <c r="A57" s="15" t="s">
        <v>69</v>
      </c>
      <c r="C57" s="87" t="s">
        <v>68</v>
      </c>
      <c r="D57" s="88"/>
      <c r="E57" s="53">
        <f>ROUNDUP((B54+E54)/27,0)</f>
        <v>1</v>
      </c>
      <c r="F57" s="20" t="s">
        <v>21</v>
      </c>
    </row>
    <row r="59" spans="1:16" x14ac:dyDescent="0.25">
      <c r="A59" s="25" t="s">
        <v>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81" t="s">
        <v>7</v>
      </c>
      <c r="B60" s="82"/>
      <c r="C60" s="82"/>
      <c r="D60" s="83"/>
      <c r="E60" s="81" t="s">
        <v>14</v>
      </c>
      <c r="F60" s="82"/>
      <c r="G60" s="82"/>
      <c r="H60" s="83"/>
      <c r="I60" s="81" t="s">
        <v>15</v>
      </c>
      <c r="J60" s="82"/>
      <c r="K60" s="82"/>
      <c r="L60" s="83"/>
      <c r="M60" s="81" t="s">
        <v>16</v>
      </c>
      <c r="N60" s="82"/>
      <c r="O60" s="82"/>
      <c r="P60" s="83"/>
    </row>
    <row r="61" spans="1:16" x14ac:dyDescent="0.25">
      <c r="A61" s="38"/>
      <c r="B61" s="39" t="s">
        <v>46</v>
      </c>
      <c r="C61" s="39" t="s">
        <v>62</v>
      </c>
      <c r="D61" s="40"/>
      <c r="E61" s="38"/>
      <c r="F61" s="39" t="s">
        <v>46</v>
      </c>
      <c r="G61" s="39" t="s">
        <v>62</v>
      </c>
      <c r="H61" s="40"/>
      <c r="I61" s="38"/>
      <c r="J61" s="39" t="s">
        <v>46</v>
      </c>
      <c r="K61" s="39" t="s">
        <v>62</v>
      </c>
      <c r="L61" s="40"/>
      <c r="M61" s="44"/>
      <c r="N61" s="39" t="s">
        <v>46</v>
      </c>
      <c r="O61" s="39" t="s">
        <v>62</v>
      </c>
      <c r="P61" s="34"/>
    </row>
    <row r="62" spans="1:16" x14ac:dyDescent="0.25">
      <c r="A62" s="68" t="s">
        <v>8</v>
      </c>
      <c r="B62" s="62">
        <v>9</v>
      </c>
      <c r="C62" s="62">
        <v>7.25</v>
      </c>
      <c r="D62" s="34" t="s">
        <v>11</v>
      </c>
      <c r="E62" s="68" t="s">
        <v>8</v>
      </c>
      <c r="F62" s="79">
        <v>30</v>
      </c>
      <c r="G62" s="79">
        <v>28</v>
      </c>
      <c r="H62" s="34" t="s">
        <v>11</v>
      </c>
      <c r="I62" s="68" t="s">
        <v>8</v>
      </c>
      <c r="J62" s="75">
        <v>15.5</v>
      </c>
      <c r="K62" s="62">
        <v>10</v>
      </c>
      <c r="L62" s="34" t="s">
        <v>11</v>
      </c>
      <c r="M62" s="68" t="s">
        <v>8</v>
      </c>
      <c r="N62" s="79">
        <v>9</v>
      </c>
      <c r="O62" s="79">
        <v>7.25</v>
      </c>
      <c r="P62" s="34" t="s">
        <v>11</v>
      </c>
    </row>
    <row r="63" spans="1:16" x14ac:dyDescent="0.25">
      <c r="A63" s="68" t="s">
        <v>9</v>
      </c>
      <c r="B63" s="95">
        <v>1.25</v>
      </c>
      <c r="C63" s="95"/>
      <c r="D63" s="34" t="s">
        <v>11</v>
      </c>
      <c r="E63" s="68" t="s">
        <v>9</v>
      </c>
      <c r="F63" s="95">
        <v>1.25</v>
      </c>
      <c r="G63" s="95"/>
      <c r="H63" s="34" t="s">
        <v>11</v>
      </c>
      <c r="I63" s="68" t="s">
        <v>9</v>
      </c>
      <c r="J63" s="95">
        <v>1</v>
      </c>
      <c r="K63" s="95"/>
      <c r="L63" s="34" t="s">
        <v>11</v>
      </c>
      <c r="M63" s="68" t="s">
        <v>9</v>
      </c>
      <c r="N63" s="95">
        <v>1.25</v>
      </c>
      <c r="O63" s="95"/>
      <c r="P63" s="34" t="s">
        <v>11</v>
      </c>
    </row>
    <row r="64" spans="1:16" x14ac:dyDescent="0.25">
      <c r="A64" s="68" t="s">
        <v>12</v>
      </c>
      <c r="B64" s="62">
        <v>0.5</v>
      </c>
      <c r="C64" s="62">
        <v>0.5</v>
      </c>
      <c r="D64" s="34" t="s">
        <v>11</v>
      </c>
      <c r="E64" s="68" t="s">
        <v>12</v>
      </c>
      <c r="F64" s="79">
        <v>0.5</v>
      </c>
      <c r="G64" s="79">
        <v>0.5</v>
      </c>
      <c r="H64" s="34" t="s">
        <v>11</v>
      </c>
      <c r="I64" s="68" t="s">
        <v>12</v>
      </c>
      <c r="J64" s="33">
        <v>0.5</v>
      </c>
      <c r="K64" s="62">
        <v>0.5</v>
      </c>
      <c r="L64" s="34" t="s">
        <v>11</v>
      </c>
      <c r="M64" s="68" t="s">
        <v>12</v>
      </c>
      <c r="N64" s="79">
        <v>0.5</v>
      </c>
      <c r="O64" s="79">
        <v>0.5</v>
      </c>
      <c r="P64" s="34" t="s">
        <v>11</v>
      </c>
    </row>
    <row r="65" spans="1:16" x14ac:dyDescent="0.25">
      <c r="A65" s="63" t="s">
        <v>13</v>
      </c>
      <c r="B65" s="41">
        <v>0.5</v>
      </c>
      <c r="C65" s="41">
        <v>9.5</v>
      </c>
      <c r="D65" s="37" t="s">
        <v>11</v>
      </c>
      <c r="E65" s="63" t="s">
        <v>13</v>
      </c>
      <c r="F65" s="41">
        <v>0.5</v>
      </c>
      <c r="G65" s="41">
        <v>9.5</v>
      </c>
      <c r="H65" s="37" t="s">
        <v>11</v>
      </c>
      <c r="I65" s="63" t="s">
        <v>13</v>
      </c>
      <c r="J65" s="36">
        <v>0.5</v>
      </c>
      <c r="K65" s="41">
        <v>6.8</v>
      </c>
      <c r="L65" s="37" t="s">
        <v>11</v>
      </c>
      <c r="M65" s="63" t="s">
        <v>13</v>
      </c>
      <c r="N65" s="41">
        <v>0.5</v>
      </c>
      <c r="O65" s="41">
        <v>9.5</v>
      </c>
      <c r="P65" s="37" t="s">
        <v>11</v>
      </c>
    </row>
    <row r="66" spans="1:16" ht="17.25" x14ac:dyDescent="0.25">
      <c r="A66" s="65" t="s">
        <v>18</v>
      </c>
      <c r="B66" s="42">
        <f>(B62*(B64+B65)/2)+(B62*B63)</f>
        <v>15.75</v>
      </c>
      <c r="C66" s="42">
        <f>(B63*C64)+(C62*(C64+C65)/2)</f>
        <v>36.875</v>
      </c>
      <c r="D66" s="43" t="s">
        <v>22</v>
      </c>
      <c r="E66" s="66" t="s">
        <v>18</v>
      </c>
      <c r="F66" s="42">
        <f>(F62*(F64+F65)/2)+(F62*F63)</f>
        <v>52.5</v>
      </c>
      <c r="G66" s="42">
        <f>(F63*G64)+(G62*(G64+G65)/2)</f>
        <v>140.625</v>
      </c>
      <c r="H66" s="43" t="s">
        <v>22</v>
      </c>
      <c r="I66" s="66" t="s">
        <v>18</v>
      </c>
      <c r="J66" s="42">
        <f>(J62*(J64+J65)/2)+(J62*J63)</f>
        <v>23.25</v>
      </c>
      <c r="K66" s="42">
        <f>(J63*K64)+(K62*(K64+K65)/2)</f>
        <v>37</v>
      </c>
      <c r="L66" s="43" t="s">
        <v>22</v>
      </c>
      <c r="M66" s="66" t="s">
        <v>18</v>
      </c>
      <c r="N66" s="42">
        <f>(N62*(N64+N65)/2)+(N62*N63)</f>
        <v>15.75</v>
      </c>
      <c r="O66" s="42">
        <f>(N63*O64)+(O62*(O64+O65)/2)</f>
        <v>36.875</v>
      </c>
      <c r="P66" s="43" t="s">
        <v>22</v>
      </c>
    </row>
    <row r="67" spans="1:16" ht="17.25" x14ac:dyDescent="0.25">
      <c r="A67" s="69" t="s">
        <v>20</v>
      </c>
      <c r="B67" s="95">
        <f>B66+C66</f>
        <v>52.625</v>
      </c>
      <c r="C67" s="95"/>
      <c r="D67" s="5" t="s">
        <v>22</v>
      </c>
      <c r="E67" s="69" t="s">
        <v>20</v>
      </c>
      <c r="F67" s="95">
        <f>F66+G66</f>
        <v>193.125</v>
      </c>
      <c r="G67" s="95"/>
      <c r="H67" s="5" t="s">
        <v>22</v>
      </c>
      <c r="I67" s="69" t="s">
        <v>20</v>
      </c>
      <c r="J67" s="95">
        <f>J66+K66</f>
        <v>60.25</v>
      </c>
      <c r="K67" s="95"/>
      <c r="L67" s="5" t="s">
        <v>22</v>
      </c>
      <c r="M67" s="69" t="s">
        <v>20</v>
      </c>
      <c r="N67" s="95">
        <f>N66+O66</f>
        <v>52.625</v>
      </c>
      <c r="O67" s="95"/>
      <c r="P67" s="5" t="s">
        <v>22</v>
      </c>
    </row>
    <row r="68" spans="1:16" x14ac:dyDescent="0.25">
      <c r="A68" s="13" t="s">
        <v>61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81" t="s">
        <v>4</v>
      </c>
      <c r="B70" s="82"/>
      <c r="C70" s="82"/>
      <c r="D70" s="83"/>
      <c r="E70" s="81" t="s">
        <v>5</v>
      </c>
      <c r="F70" s="82"/>
      <c r="G70" s="82"/>
      <c r="H70" s="83"/>
      <c r="I70" s="81" t="s">
        <v>59</v>
      </c>
      <c r="J70" s="82"/>
      <c r="K70" s="83"/>
      <c r="L70" s="92" t="s">
        <v>63</v>
      </c>
      <c r="M70" s="93"/>
      <c r="N70" s="93"/>
      <c r="O70" s="94"/>
      <c r="P70" s="22"/>
    </row>
    <row r="71" spans="1:16" x14ac:dyDescent="0.25">
      <c r="A71" s="38"/>
      <c r="B71" s="39" t="s">
        <v>46</v>
      </c>
      <c r="C71" s="39" t="s">
        <v>44</v>
      </c>
      <c r="D71" s="40"/>
      <c r="E71" s="38"/>
      <c r="F71" s="39" t="s">
        <v>46</v>
      </c>
      <c r="G71" s="39" t="s">
        <v>44</v>
      </c>
      <c r="H71" s="40"/>
      <c r="I71" s="68" t="s">
        <v>8</v>
      </c>
      <c r="J71" s="45">
        <v>2</v>
      </c>
      <c r="K71" s="46" t="s">
        <v>11</v>
      </c>
      <c r="L71" s="101" t="s">
        <v>9</v>
      </c>
      <c r="M71" s="102"/>
      <c r="N71" s="49">
        <v>14</v>
      </c>
      <c r="O71" s="34" t="s">
        <v>11</v>
      </c>
      <c r="P71" s="22"/>
    </row>
    <row r="72" spans="1:16" ht="18" x14ac:dyDescent="0.35">
      <c r="A72" s="68" t="s">
        <v>31</v>
      </c>
      <c r="B72" s="35">
        <v>14</v>
      </c>
      <c r="C72" s="35">
        <v>14</v>
      </c>
      <c r="D72" s="34" t="s">
        <v>11</v>
      </c>
      <c r="E72" s="68" t="s">
        <v>31</v>
      </c>
      <c r="F72" s="35">
        <v>14</v>
      </c>
      <c r="G72" s="35">
        <v>14</v>
      </c>
      <c r="H72" s="34" t="s">
        <v>11</v>
      </c>
      <c r="I72" s="68" t="s">
        <v>9</v>
      </c>
      <c r="J72" s="45">
        <v>12</v>
      </c>
      <c r="K72" s="34" t="s">
        <v>11</v>
      </c>
      <c r="L72" s="101" t="s">
        <v>10</v>
      </c>
      <c r="M72" s="102"/>
      <c r="N72" s="49">
        <v>10</v>
      </c>
      <c r="O72" s="34" t="s">
        <v>11</v>
      </c>
    </row>
    <row r="73" spans="1:16" ht="18" x14ac:dyDescent="0.35">
      <c r="A73" s="68" t="s">
        <v>45</v>
      </c>
      <c r="B73" s="95">
        <v>1.25</v>
      </c>
      <c r="C73" s="95"/>
      <c r="D73" s="34" t="s">
        <v>11</v>
      </c>
      <c r="E73" s="68" t="s">
        <v>45</v>
      </c>
      <c r="F73" s="95">
        <v>1.25</v>
      </c>
      <c r="G73" s="95"/>
      <c r="H73" s="34" t="s">
        <v>11</v>
      </c>
      <c r="I73" s="68" t="s">
        <v>10</v>
      </c>
      <c r="J73" s="45">
        <v>8</v>
      </c>
      <c r="K73" s="34" t="s">
        <v>11</v>
      </c>
      <c r="L73" s="101" t="s">
        <v>41</v>
      </c>
      <c r="M73" s="102"/>
      <c r="N73" s="45">
        <v>2</v>
      </c>
      <c r="O73" s="34"/>
      <c r="P73" s="22"/>
    </row>
    <row r="74" spans="1:16" ht="17.25" x14ac:dyDescent="0.25">
      <c r="A74" s="68" t="s">
        <v>10</v>
      </c>
      <c r="B74" s="35">
        <v>0</v>
      </c>
      <c r="C74" s="35">
        <v>0.5</v>
      </c>
      <c r="D74" s="34" t="s">
        <v>11</v>
      </c>
      <c r="E74" s="68" t="s">
        <v>10</v>
      </c>
      <c r="F74" s="35">
        <v>0</v>
      </c>
      <c r="G74" s="35">
        <v>0.5</v>
      </c>
      <c r="H74" s="34" t="s">
        <v>11</v>
      </c>
      <c r="I74" s="68" t="s">
        <v>41</v>
      </c>
      <c r="J74" s="45">
        <v>2</v>
      </c>
      <c r="K74" s="34"/>
      <c r="L74" s="96" t="s">
        <v>64</v>
      </c>
      <c r="M74" s="97"/>
      <c r="N74" s="47">
        <f>J72*J73</f>
        <v>96</v>
      </c>
      <c r="O74" s="37" t="s">
        <v>22</v>
      </c>
      <c r="P74" s="22"/>
    </row>
    <row r="75" spans="1:16" ht="17.25" x14ac:dyDescent="0.25">
      <c r="A75" s="65" t="s">
        <v>18</v>
      </c>
      <c r="B75" s="42">
        <f>(B72*B73)+(B72*B74)</f>
        <v>17.5</v>
      </c>
      <c r="C75" s="42">
        <f>(C72*C74)</f>
        <v>7</v>
      </c>
      <c r="D75" s="43" t="s">
        <v>22</v>
      </c>
      <c r="E75" s="65" t="s">
        <v>18</v>
      </c>
      <c r="F75" s="42">
        <f>(F72*F73)+(F72*F74)</f>
        <v>17.5</v>
      </c>
      <c r="G75" s="42">
        <f>(G72*G74)</f>
        <v>7</v>
      </c>
      <c r="H75" s="43" t="s">
        <v>22</v>
      </c>
      <c r="I75" s="65" t="s">
        <v>18</v>
      </c>
      <c r="J75" s="48">
        <f>(J71*J72*J74+J71*J73*J74)*2</f>
        <v>160</v>
      </c>
      <c r="K75" s="43" t="s">
        <v>22</v>
      </c>
      <c r="L75" s="98" t="s">
        <v>18</v>
      </c>
      <c r="M75" s="99"/>
      <c r="N75" s="50">
        <f>((N71*N72)-N74)*N73</f>
        <v>88</v>
      </c>
      <c r="O75" s="43" t="s">
        <v>22</v>
      </c>
      <c r="P75" s="22"/>
    </row>
    <row r="76" spans="1:16" ht="17.25" x14ac:dyDescent="0.25">
      <c r="A76" s="68" t="s">
        <v>20</v>
      </c>
      <c r="B76" s="100">
        <f>B75+C75</f>
        <v>24.5</v>
      </c>
      <c r="C76" s="100"/>
      <c r="D76" s="5" t="s">
        <v>22</v>
      </c>
      <c r="E76" s="69" t="s">
        <v>20</v>
      </c>
      <c r="F76" s="100">
        <f>F75+G75</f>
        <v>24.5</v>
      </c>
      <c r="G76" s="100"/>
      <c r="H76" s="5" t="s">
        <v>22</v>
      </c>
      <c r="I76" s="22" t="s">
        <v>60</v>
      </c>
      <c r="J76" s="22"/>
      <c r="K76" s="22"/>
      <c r="L76" s="22" t="s">
        <v>65</v>
      </c>
      <c r="M76" s="22"/>
      <c r="N76" s="22"/>
      <c r="O76" s="22"/>
      <c r="P76" s="22"/>
    </row>
    <row r="77" spans="1:16" ht="18.75" thickBot="1" x14ac:dyDescent="0.4">
      <c r="A77" s="13" t="s">
        <v>57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M77" s="22"/>
      <c r="N77" s="22"/>
      <c r="O77" s="22"/>
      <c r="P77" s="22"/>
    </row>
    <row r="78" spans="1:16" ht="15.75" thickBot="1" x14ac:dyDescent="0.3">
      <c r="A78" s="13" t="s">
        <v>58</v>
      </c>
      <c r="B78" s="22"/>
      <c r="C78" s="22"/>
      <c r="D78" s="22"/>
      <c r="E78" s="87" t="s">
        <v>43</v>
      </c>
      <c r="F78" s="88"/>
      <c r="G78" s="19">
        <f>ROUNDUP((B67+F67+J67+N67+B76+F76+J75+N75)/9,0)</f>
        <v>73</v>
      </c>
      <c r="H78" s="20" t="s">
        <v>39</v>
      </c>
      <c r="I78" s="22"/>
    </row>
    <row r="80" spans="1:16" x14ac:dyDescent="0.25">
      <c r="A80" s="25" t="s">
        <v>74</v>
      </c>
      <c r="B80" s="22"/>
      <c r="C80" s="22"/>
      <c r="D80" s="22"/>
      <c r="E80" s="22"/>
      <c r="F80" s="22"/>
      <c r="G80" s="22"/>
      <c r="I80" s="28"/>
      <c r="J80" s="29"/>
    </row>
    <row r="81" spans="1:10" x14ac:dyDescent="0.25">
      <c r="A81" s="31" t="s">
        <v>8</v>
      </c>
      <c r="B81" s="67">
        <v>156</v>
      </c>
      <c r="C81" s="32" t="s">
        <v>11</v>
      </c>
      <c r="D81" s="22"/>
      <c r="E81" s="22"/>
      <c r="F81" s="22"/>
      <c r="G81" s="22"/>
      <c r="I81" s="28"/>
      <c r="J81" s="29"/>
    </row>
    <row r="82" spans="1:10" x14ac:dyDescent="0.25">
      <c r="A82" s="68" t="s">
        <v>10</v>
      </c>
      <c r="B82" s="49">
        <v>10</v>
      </c>
      <c r="C82" s="34" t="s">
        <v>11</v>
      </c>
      <c r="D82" s="22"/>
      <c r="E82" s="22"/>
      <c r="F82" s="22"/>
      <c r="G82" s="22"/>
      <c r="I82" s="28"/>
      <c r="J82" s="30"/>
    </row>
    <row r="83" spans="1:10" x14ac:dyDescent="0.25">
      <c r="A83" s="68" t="s">
        <v>47</v>
      </c>
      <c r="B83" s="62">
        <v>1</v>
      </c>
      <c r="C83" s="34" t="s">
        <v>11</v>
      </c>
      <c r="D83" s="22"/>
      <c r="E83" s="22"/>
      <c r="F83" s="22"/>
      <c r="G83" s="22"/>
      <c r="I83" s="28"/>
      <c r="J83" s="30"/>
    </row>
    <row r="84" spans="1:10" ht="15.75" thickBot="1" x14ac:dyDescent="0.3">
      <c r="A84" s="63" t="s">
        <v>41</v>
      </c>
      <c r="B84" s="36">
        <v>2</v>
      </c>
      <c r="C84" s="37"/>
      <c r="D84" s="22"/>
      <c r="E84" s="22"/>
      <c r="F84" s="22"/>
      <c r="G84" s="22"/>
    </row>
    <row r="85" spans="1:10" ht="18" thickBot="1" x14ac:dyDescent="0.3">
      <c r="A85" s="26" t="s">
        <v>67</v>
      </c>
      <c r="B85" s="27">
        <f>(B81+(B83*B84))*B82*2</f>
        <v>3160</v>
      </c>
      <c r="C85" s="22" t="s">
        <v>22</v>
      </c>
      <c r="D85" s="87" t="s">
        <v>43</v>
      </c>
      <c r="E85" s="88"/>
      <c r="F85" s="19">
        <f>ROUNDUP((B85)/9,0)</f>
        <v>352</v>
      </c>
      <c r="G85" s="20" t="s">
        <v>39</v>
      </c>
    </row>
    <row r="86" spans="1:10" x14ac:dyDescent="0.25">
      <c r="A86" s="14"/>
      <c r="H86" s="22"/>
    </row>
    <row r="87" spans="1:10" x14ac:dyDescent="0.25">
      <c r="A87" s="25" t="s">
        <v>75</v>
      </c>
      <c r="B87" s="22"/>
      <c r="C87" s="22"/>
      <c r="D87" s="22"/>
      <c r="E87" s="22"/>
      <c r="F87" s="22"/>
      <c r="G87" s="22"/>
      <c r="H87" s="22"/>
    </row>
    <row r="88" spans="1:10" x14ac:dyDescent="0.25">
      <c r="A88" s="31" t="s">
        <v>8</v>
      </c>
      <c r="B88" s="67">
        <v>156</v>
      </c>
      <c r="C88" s="32" t="s">
        <v>11</v>
      </c>
      <c r="D88" s="22"/>
      <c r="E88" s="22"/>
      <c r="F88" s="22"/>
      <c r="G88" s="22"/>
      <c r="H88" s="22"/>
    </row>
    <row r="89" spans="1:10" x14ac:dyDescent="0.25">
      <c r="A89" s="68" t="s">
        <v>48</v>
      </c>
      <c r="B89" s="35">
        <v>14</v>
      </c>
      <c r="C89" s="34" t="s">
        <v>11</v>
      </c>
      <c r="D89" s="22"/>
      <c r="E89" s="22"/>
      <c r="F89" s="22"/>
      <c r="G89" s="22"/>
      <c r="H89" s="22"/>
    </row>
    <row r="90" spans="1:10" x14ac:dyDescent="0.25">
      <c r="A90" s="68" t="s">
        <v>47</v>
      </c>
      <c r="B90" s="62">
        <v>1</v>
      </c>
      <c r="C90" s="34" t="s">
        <v>11</v>
      </c>
      <c r="D90" s="22"/>
      <c r="E90" s="22"/>
      <c r="F90" s="22"/>
      <c r="G90" s="22"/>
      <c r="H90" s="22"/>
    </row>
    <row r="91" spans="1:10" ht="15.75" thickBot="1" x14ac:dyDescent="0.3">
      <c r="A91" s="63" t="s">
        <v>41</v>
      </c>
      <c r="B91" s="36">
        <v>2</v>
      </c>
      <c r="C91" s="37"/>
      <c r="D91" s="22"/>
      <c r="E91" s="22"/>
      <c r="F91" s="22"/>
      <c r="G91" s="22"/>
      <c r="H91" s="22"/>
    </row>
    <row r="92" spans="1:10" ht="18" thickBot="1" x14ac:dyDescent="0.3">
      <c r="A92" s="26" t="s">
        <v>66</v>
      </c>
      <c r="B92" s="27">
        <f>B88*(B89+(B90*B91))</f>
        <v>2496</v>
      </c>
      <c r="C92" s="22" t="s">
        <v>22</v>
      </c>
      <c r="D92" s="87" t="s">
        <v>43</v>
      </c>
      <c r="E92" s="88"/>
      <c r="F92" s="19">
        <f>ROUNDUP((B92)/9,0)</f>
        <v>278</v>
      </c>
      <c r="G92" s="20" t="s">
        <v>39</v>
      </c>
      <c r="H92" s="22"/>
    </row>
    <row r="93" spans="1:10" x14ac:dyDescent="0.25">
      <c r="A93" s="52"/>
      <c r="H93" s="22"/>
    </row>
    <row r="94" spans="1:10" x14ac:dyDescent="0.25">
      <c r="A94" s="6" t="s">
        <v>36</v>
      </c>
    </row>
    <row r="95" spans="1:10" x14ac:dyDescent="0.25">
      <c r="A95" s="89" t="s">
        <v>37</v>
      </c>
      <c r="B95" s="90"/>
      <c r="C95" s="91"/>
      <c r="D95" s="92" t="s">
        <v>38</v>
      </c>
      <c r="E95" s="93"/>
      <c r="F95" s="94"/>
    </row>
    <row r="96" spans="1:10" x14ac:dyDescent="0.25">
      <c r="A96" s="70" t="s">
        <v>10</v>
      </c>
      <c r="B96" s="49">
        <v>10.5</v>
      </c>
      <c r="C96" s="34" t="s">
        <v>11</v>
      </c>
      <c r="D96" s="70" t="s">
        <v>10</v>
      </c>
      <c r="E96" s="49">
        <v>10.5</v>
      </c>
      <c r="F96" s="34" t="s">
        <v>11</v>
      </c>
    </row>
    <row r="97" spans="1:12" x14ac:dyDescent="0.25">
      <c r="A97" s="70" t="s">
        <v>9</v>
      </c>
      <c r="B97" s="33">
        <v>1.25</v>
      </c>
      <c r="C97" s="34" t="s">
        <v>11</v>
      </c>
      <c r="D97" s="70" t="s">
        <v>9</v>
      </c>
      <c r="E97" s="33">
        <v>1.25</v>
      </c>
      <c r="F97" s="34" t="s">
        <v>11</v>
      </c>
    </row>
    <row r="98" spans="1:12" x14ac:dyDescent="0.25">
      <c r="A98" s="71" t="s">
        <v>41</v>
      </c>
      <c r="B98" s="36">
        <v>2</v>
      </c>
      <c r="C98" s="37"/>
      <c r="D98" s="71" t="s">
        <v>41</v>
      </c>
      <c r="E98" s="36">
        <v>2</v>
      </c>
      <c r="F98" s="37"/>
    </row>
    <row r="99" spans="1:12" ht="18" thickBot="1" x14ac:dyDescent="0.3">
      <c r="A99" s="72" t="s">
        <v>42</v>
      </c>
      <c r="B99" s="27">
        <f>B96*B97*B98</f>
        <v>26.25</v>
      </c>
      <c r="C99" s="22" t="s">
        <v>22</v>
      </c>
      <c r="D99" s="73" t="s">
        <v>18</v>
      </c>
      <c r="E99" s="27">
        <f>E96*E97*E98</f>
        <v>26.25</v>
      </c>
      <c r="F99" s="22" t="s">
        <v>22</v>
      </c>
    </row>
    <row r="100" spans="1:12" ht="15.75" thickBot="1" x14ac:dyDescent="0.3">
      <c r="A100" s="16"/>
      <c r="B100" s="1"/>
      <c r="D100" s="21" t="s">
        <v>20</v>
      </c>
      <c r="E100" s="19">
        <f>ROUNDUP((B99+E99),0)</f>
        <v>53</v>
      </c>
      <c r="F100" s="20" t="s">
        <v>40</v>
      </c>
    </row>
    <row r="102" spans="1:12" x14ac:dyDescent="0.25">
      <c r="A102" s="25" t="s">
        <v>49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x14ac:dyDescent="0.25">
      <c r="A103" s="81" t="s">
        <v>7</v>
      </c>
      <c r="B103" s="82"/>
      <c r="C103" s="83"/>
      <c r="D103" s="81" t="s">
        <v>14</v>
      </c>
      <c r="E103" s="82"/>
      <c r="F103" s="83"/>
      <c r="G103" s="81" t="s">
        <v>15</v>
      </c>
      <c r="H103" s="82"/>
      <c r="I103" s="83"/>
      <c r="J103" s="81" t="s">
        <v>16</v>
      </c>
      <c r="K103" s="82"/>
      <c r="L103" s="83"/>
    </row>
    <row r="104" spans="1:12" x14ac:dyDescent="0.25">
      <c r="A104" s="68" t="s">
        <v>8</v>
      </c>
      <c r="B104" s="62">
        <v>7.25</v>
      </c>
      <c r="C104" s="34" t="s">
        <v>11</v>
      </c>
      <c r="D104" s="68" t="s">
        <v>8</v>
      </c>
      <c r="E104" s="62">
        <v>30</v>
      </c>
      <c r="F104" s="34" t="s">
        <v>11</v>
      </c>
      <c r="G104" s="68" t="s">
        <v>8</v>
      </c>
      <c r="H104" s="79">
        <v>7.25</v>
      </c>
      <c r="I104" s="34" t="s">
        <v>11</v>
      </c>
      <c r="J104" s="68" t="s">
        <v>8</v>
      </c>
      <c r="K104" s="79">
        <v>30</v>
      </c>
      <c r="L104" s="34" t="s">
        <v>11</v>
      </c>
    </row>
    <row r="105" spans="1:12" x14ac:dyDescent="0.25">
      <c r="A105" s="68" t="s">
        <v>9</v>
      </c>
      <c r="B105" s="62">
        <v>2</v>
      </c>
      <c r="C105" s="34" t="s">
        <v>11</v>
      </c>
      <c r="D105" s="68" t="s">
        <v>9</v>
      </c>
      <c r="E105" s="62">
        <v>2</v>
      </c>
      <c r="F105" s="34" t="s">
        <v>11</v>
      </c>
      <c r="G105" s="68" t="s">
        <v>9</v>
      </c>
      <c r="H105" s="79">
        <v>2</v>
      </c>
      <c r="I105" s="34" t="s">
        <v>11</v>
      </c>
      <c r="J105" s="68" t="s">
        <v>9</v>
      </c>
      <c r="K105" s="79">
        <v>2</v>
      </c>
      <c r="L105" s="34" t="s">
        <v>11</v>
      </c>
    </row>
    <row r="106" spans="1:12" x14ac:dyDescent="0.25">
      <c r="A106" s="68" t="s">
        <v>12</v>
      </c>
      <c r="B106" s="35">
        <v>9.5</v>
      </c>
      <c r="C106" s="34" t="s">
        <v>11</v>
      </c>
      <c r="D106" s="68" t="s">
        <v>12</v>
      </c>
      <c r="E106" s="35">
        <v>9.5</v>
      </c>
      <c r="F106" s="34" t="s">
        <v>11</v>
      </c>
      <c r="G106" s="68" t="s">
        <v>12</v>
      </c>
      <c r="H106" s="35">
        <v>9.5</v>
      </c>
      <c r="I106" s="34" t="s">
        <v>11</v>
      </c>
      <c r="J106" s="68" t="s">
        <v>12</v>
      </c>
      <c r="K106" s="35">
        <v>9.5</v>
      </c>
      <c r="L106" s="34" t="s">
        <v>11</v>
      </c>
    </row>
    <row r="107" spans="1:12" x14ac:dyDescent="0.25">
      <c r="A107" s="63" t="s">
        <v>13</v>
      </c>
      <c r="B107" s="51">
        <v>4.25</v>
      </c>
      <c r="C107" s="37" t="s">
        <v>11</v>
      </c>
      <c r="D107" s="63" t="s">
        <v>13</v>
      </c>
      <c r="E107" s="51">
        <v>5.5</v>
      </c>
      <c r="F107" s="37" t="s">
        <v>11</v>
      </c>
      <c r="G107" s="63" t="s">
        <v>13</v>
      </c>
      <c r="H107" s="51">
        <v>4.25</v>
      </c>
      <c r="I107" s="37" t="s">
        <v>11</v>
      </c>
      <c r="J107" s="63" t="s">
        <v>13</v>
      </c>
      <c r="K107" s="51">
        <v>5.5</v>
      </c>
      <c r="L107" s="37" t="s">
        <v>11</v>
      </c>
    </row>
    <row r="108" spans="1:12" ht="17.25" x14ac:dyDescent="0.25">
      <c r="A108" s="69" t="s">
        <v>18</v>
      </c>
      <c r="B108" s="62">
        <f>B104*B105*((B106+B107)/2)</f>
        <v>99.6875</v>
      </c>
      <c r="C108" s="5" t="s">
        <v>19</v>
      </c>
      <c r="D108" s="69" t="s">
        <v>18</v>
      </c>
      <c r="E108" s="62">
        <f>E104*E105*((E106+E107)/2)</f>
        <v>450</v>
      </c>
      <c r="F108" s="5" t="s">
        <v>19</v>
      </c>
      <c r="G108" s="69" t="s">
        <v>18</v>
      </c>
      <c r="H108" s="62">
        <f>H104*H105*((H106+H107)/2)</f>
        <v>99.6875</v>
      </c>
      <c r="I108" s="5" t="s">
        <v>19</v>
      </c>
      <c r="J108" s="69" t="s">
        <v>18</v>
      </c>
      <c r="K108" s="62">
        <f>K104*K105*((K106+K107)/2)</f>
        <v>450</v>
      </c>
      <c r="L108" s="5" t="s">
        <v>19</v>
      </c>
    </row>
    <row r="109" spans="1:12" ht="15.75" thickBot="1" x14ac:dyDescent="0.3">
      <c r="A109" s="22" t="s">
        <v>17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5.75" thickBot="1" x14ac:dyDescent="0.3">
      <c r="A110" s="22"/>
      <c r="B110" s="22"/>
      <c r="C110" s="85" t="s">
        <v>30</v>
      </c>
      <c r="D110" s="86"/>
      <c r="E110" s="17">
        <f>ROUNDUP((B108+E108+H108+K108)/27,0)</f>
        <v>41</v>
      </c>
      <c r="F110" s="18" t="s">
        <v>21</v>
      </c>
      <c r="G110" s="22"/>
      <c r="H110" s="22"/>
      <c r="I110" s="22"/>
      <c r="J110" s="22"/>
      <c r="K110" s="22"/>
      <c r="L110" s="22"/>
    </row>
    <row r="112" spans="1:12" x14ac:dyDescent="0.25">
      <c r="A112" s="25" t="s">
        <v>72</v>
      </c>
      <c r="B112" s="22"/>
      <c r="C112" s="22"/>
      <c r="D112" s="22"/>
      <c r="E112" s="22"/>
      <c r="F112" s="22"/>
    </row>
    <row r="113" spans="1:6" ht="17.25" x14ac:dyDescent="0.25">
      <c r="A113" s="55"/>
      <c r="B113" s="56"/>
      <c r="C113" s="57" t="s">
        <v>34</v>
      </c>
      <c r="D113" s="58">
        <v>278.2</v>
      </c>
      <c r="E113" s="32" t="s">
        <v>22</v>
      </c>
      <c r="F113" s="22"/>
    </row>
    <row r="114" spans="1:6" x14ac:dyDescent="0.25">
      <c r="A114" s="44"/>
      <c r="B114" s="5"/>
      <c r="C114" s="69" t="s">
        <v>33</v>
      </c>
      <c r="D114" s="33">
        <v>2.5</v>
      </c>
      <c r="E114" s="34" t="s">
        <v>11</v>
      </c>
      <c r="F114" s="22"/>
    </row>
    <row r="115" spans="1:6" ht="17.25" x14ac:dyDescent="0.25">
      <c r="A115" s="59"/>
      <c r="B115" s="60"/>
      <c r="C115" s="64" t="s">
        <v>18</v>
      </c>
      <c r="D115" s="51">
        <f>D113*D114</f>
        <v>695.5</v>
      </c>
      <c r="E115" s="37" t="s">
        <v>19</v>
      </c>
      <c r="F115" s="22"/>
    </row>
    <row r="116" spans="1:6" ht="15.75" thickBot="1" x14ac:dyDescent="0.3">
      <c r="A116" s="22" t="s">
        <v>35</v>
      </c>
      <c r="B116" s="22"/>
      <c r="C116" s="22"/>
      <c r="D116" s="22"/>
      <c r="E116" s="22"/>
      <c r="F116" s="22"/>
    </row>
    <row r="117" spans="1:6" ht="15.75" thickBot="1" x14ac:dyDescent="0.3">
      <c r="A117" s="22"/>
      <c r="B117" s="22"/>
      <c r="C117" s="87" t="s">
        <v>30</v>
      </c>
      <c r="D117" s="88"/>
      <c r="E117" s="19">
        <f>ROUNDUP((D115)/27,0)</f>
        <v>26</v>
      </c>
      <c r="F117" s="20" t="s">
        <v>21</v>
      </c>
    </row>
  </sheetData>
  <mergeCells count="53">
    <mergeCell ref="I70:K70"/>
    <mergeCell ref="L70:O70"/>
    <mergeCell ref="L71:M71"/>
    <mergeCell ref="L72:M72"/>
    <mergeCell ref="L73:M73"/>
    <mergeCell ref="L74:M74"/>
    <mergeCell ref="L75:M75"/>
    <mergeCell ref="G103:I103"/>
    <mergeCell ref="J103:L103"/>
    <mergeCell ref="C110:D110"/>
    <mergeCell ref="B76:C76"/>
    <mergeCell ref="F76:G76"/>
    <mergeCell ref="D92:E92"/>
    <mergeCell ref="M60:P60"/>
    <mergeCell ref="B67:C67"/>
    <mergeCell ref="F67:G67"/>
    <mergeCell ref="J67:K67"/>
    <mergeCell ref="N67:O67"/>
    <mergeCell ref="B63:C63"/>
    <mergeCell ref="F63:G63"/>
    <mergeCell ref="J63:K63"/>
    <mergeCell ref="A60:D60"/>
    <mergeCell ref="E60:H60"/>
    <mergeCell ref="I60:L60"/>
    <mergeCell ref="N63:O63"/>
    <mergeCell ref="A49:C49"/>
    <mergeCell ref="D49:F49"/>
    <mergeCell ref="C56:D56"/>
    <mergeCell ref="C117:D117"/>
    <mergeCell ref="A95:C95"/>
    <mergeCell ref="D95:F95"/>
    <mergeCell ref="D85:E85"/>
    <mergeCell ref="A103:C103"/>
    <mergeCell ref="D103:F103"/>
    <mergeCell ref="E78:F78"/>
    <mergeCell ref="B73:C73"/>
    <mergeCell ref="F73:G73"/>
    <mergeCell ref="A70:D70"/>
    <mergeCell ref="E70:H70"/>
    <mergeCell ref="C57:D57"/>
    <mergeCell ref="A37:F37"/>
    <mergeCell ref="G37:L37"/>
    <mergeCell ref="A1:F1"/>
    <mergeCell ref="C33:D33"/>
    <mergeCell ref="C46:D46"/>
    <mergeCell ref="A17:C17"/>
    <mergeCell ref="D17:F17"/>
    <mergeCell ref="G17:I17"/>
    <mergeCell ref="J17:L17"/>
    <mergeCell ref="C34:D34"/>
    <mergeCell ref="A4:F4"/>
    <mergeCell ref="G4:L4"/>
    <mergeCell ref="C13:D1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Matthew Mcclellan</cp:lastModifiedBy>
  <dcterms:created xsi:type="dcterms:W3CDTF">2015-06-30T11:25:24Z</dcterms:created>
  <dcterms:modified xsi:type="dcterms:W3CDTF">2020-08-20T19:54:27Z</dcterms:modified>
</cp:coreProperties>
</file>