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inr\Desktop\19163 CUY-480\Final Tracings\"/>
    </mc:Choice>
  </mc:AlternateContent>
  <xr:revisionPtr revIDLastSave="0" documentId="13_ncr:1_{9667E7BD-5FD5-406F-A9C0-55777E78545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ingle_Bridge" sheetId="1" r:id="rId1"/>
    <sheet name="Quanitity Calculations" sheetId="2" r:id="rId2"/>
    <sheet name="Print" sheetId="3" r:id="rId3"/>
  </sheets>
  <externalReferences>
    <externalReference r:id="rId4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C59" i="2"/>
  <c r="C30" i="2" l="1"/>
  <c r="D30" i="2" s="1"/>
  <c r="C24" i="2"/>
  <c r="D24" i="2" s="1"/>
  <c r="C23" i="2"/>
  <c r="D23" i="2" s="1"/>
  <c r="C22" i="2"/>
  <c r="D22" i="2" s="1"/>
  <c r="D13" i="2"/>
  <c r="C13" i="2"/>
  <c r="C7" i="2"/>
  <c r="D7" i="2" s="1"/>
  <c r="C6" i="2"/>
  <c r="D6" i="2" s="1"/>
  <c r="C5" i="2"/>
  <c r="D5" i="2" s="1"/>
  <c r="D9" i="2" s="1"/>
  <c r="D15" i="2" s="1"/>
  <c r="D26" i="2" l="1"/>
  <c r="D32" i="2" s="1"/>
  <c r="C53" i="2" l="1"/>
  <c r="D36" i="2" s="1"/>
  <c r="D39" i="2" s="1"/>
  <c r="C49" i="2"/>
  <c r="C51" i="2" s="1"/>
  <c r="C44" i="2"/>
  <c r="E44" i="3" l="1"/>
  <c r="D44" i="3"/>
  <c r="C44" i="3"/>
  <c r="B44" i="3"/>
  <c r="A44" i="3"/>
  <c r="E43" i="3"/>
  <c r="D43" i="3"/>
  <c r="C43" i="3"/>
  <c r="B43" i="3"/>
  <c r="A43" i="3"/>
  <c r="A26" i="3"/>
  <c r="E21" i="3" l="1"/>
  <c r="D21" i="3"/>
  <c r="C21" i="3"/>
  <c r="B21" i="3"/>
  <c r="A21" i="3"/>
  <c r="E20" i="3"/>
  <c r="D20" i="3"/>
  <c r="C20" i="3"/>
  <c r="B20" i="3"/>
  <c r="A20" i="3"/>
  <c r="A3" i="3"/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E64" i="1" l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D16" i="1"/>
  <c r="E16" i="1"/>
  <c r="C16" i="1"/>
  <c r="B16" i="1"/>
  <c r="B12" i="1" l="1"/>
</calcChain>
</file>

<file path=xl/sharedStrings.xml><?xml version="1.0" encoding="utf-8"?>
<sst xmlns="http://schemas.openxmlformats.org/spreadsheetml/2006/main" count="288" uniqueCount="133">
  <si>
    <t>ITEM</t>
  </si>
  <si>
    <t>EXTENSION</t>
  </si>
  <si>
    <t>TOTAL</t>
  </si>
  <si>
    <t>UNIT</t>
  </si>
  <si>
    <t>DESCRIPTION</t>
  </si>
  <si>
    <t>ABUT.</t>
  </si>
  <si>
    <t>SUPER.</t>
  </si>
  <si>
    <t>GEN.</t>
  </si>
  <si>
    <t>PIERS</t>
  </si>
  <si>
    <t>CALC:</t>
  </si>
  <si>
    <t>CHECKED:</t>
  </si>
  <si>
    <t>DATE:</t>
  </si>
  <si>
    <t>INSTRUCTIONS:</t>
  </si>
  <si>
    <t>QTY NOT FROM SHEET</t>
  </si>
  <si>
    <t>SPREADSHEET</t>
  </si>
  <si>
    <t>SEE               SHEET</t>
  </si>
  <si>
    <t>ENTER DATA IN THESE COLUMNS ONLY</t>
  </si>
  <si>
    <t>DO NOT ENTER DATA IN THESE COLUMNS</t>
  </si>
  <si>
    <t>SUPPLEMENTAL INFO</t>
  </si>
  <si>
    <t>S</t>
  </si>
  <si>
    <t>ITEM_CODE</t>
  </si>
  <si>
    <t>ADDITIONAL_DESCRIPTION</t>
  </si>
  <si>
    <t>Bridge_Name</t>
  </si>
  <si>
    <t>SFN</t>
  </si>
  <si>
    <t>Split_Name</t>
  </si>
  <si>
    <t>Page #</t>
  </si>
  <si>
    <t>1)</t>
  </si>
  <si>
    <t>2)</t>
  </si>
  <si>
    <t>3)</t>
  </si>
  <si>
    <t>4)</t>
  </si>
  <si>
    <t>SAVE THIS FILE TO THE PROPER FOLDER FOR YOUR PROJECT AS THE SAME NAME AS YOUR DGN (I.E. #####GS001.XLSX)</t>
  </si>
  <si>
    <t>ENTER ITEM CODE (FOR EXAMPLE: 201E11000) AND ADDITIONAL DESCRIPTION INTO THE BLUE CELLS</t>
  </si>
  <si>
    <t>ENTER ALL DATA REQUIRED</t>
  </si>
  <si>
    <t>DO NOT REMOVE THE PROTECTION FROM THIS SPREADSHEET, LEAVE THE PROTECTION ON SO THAT YOU DO NOT DELETE NEEDED FORMULAS OR RESIZE SHEET</t>
  </si>
  <si>
    <t>202E11203</t>
  </si>
  <si>
    <t>LS</t>
  </si>
  <si>
    <t>RY</t>
  </si>
  <si>
    <t>509E10000</t>
  </si>
  <si>
    <t>509E20001</t>
  </si>
  <si>
    <t>510E10000</t>
  </si>
  <si>
    <t>511E34448</t>
  </si>
  <si>
    <t>512E10100</t>
  </si>
  <si>
    <t>511E44110</t>
  </si>
  <si>
    <t>516E11211</t>
  </si>
  <si>
    <t>848E10200</t>
  </si>
  <si>
    <t>848E50320</t>
  </si>
  <si>
    <t>: 2.5 INCHES</t>
  </si>
  <si>
    <t>Parapet Concrete</t>
  </si>
  <si>
    <t>Length</t>
  </si>
  <si>
    <t>Transition</t>
  </si>
  <si>
    <t>Parapet</t>
  </si>
  <si>
    <t>Section Area</t>
  </si>
  <si>
    <t>Volume</t>
  </si>
  <si>
    <t>CY</t>
  </si>
  <si>
    <t>Total</t>
  </si>
  <si>
    <t>CF</t>
  </si>
  <si>
    <t>Median</t>
  </si>
  <si>
    <t>Outside</t>
  </si>
  <si>
    <t>SubTotal</t>
  </si>
  <si>
    <t>Sealing of Concrete Surfaces</t>
  </si>
  <si>
    <t>Width</t>
  </si>
  <si>
    <t>Area</t>
  </si>
  <si>
    <t>SF</t>
  </si>
  <si>
    <t>SY</t>
  </si>
  <si>
    <t>625E29941</t>
  </si>
  <si>
    <t>1/19</t>
  </si>
  <si>
    <t>9/19</t>
  </si>
  <si>
    <t>202</t>
  </si>
  <si>
    <t>11203</t>
  </si>
  <si>
    <t/>
  </si>
  <si>
    <t>PORTIONS OF STRUCTURE REMOVED, OVER 20 FOOT SPAN, AS PER PLAN</t>
  </si>
  <si>
    <t>509</t>
  </si>
  <si>
    <t>10000</t>
  </si>
  <si>
    <t>LB</t>
  </si>
  <si>
    <t>EPOXY COATED REINFORCING STEEL</t>
  </si>
  <si>
    <t>20001</t>
  </si>
  <si>
    <t>REINFORCING STEEL, REPLACEMENT OF EXISTING REINFORCING STEEL, AS PER PLAN</t>
  </si>
  <si>
    <t>510</t>
  </si>
  <si>
    <t>EACH</t>
  </si>
  <si>
    <t>DOWEL HOLES WITH NONSHRINK, NONMETALLIC GROUT</t>
  </si>
  <si>
    <t>511</t>
  </si>
  <si>
    <t>34448</t>
  </si>
  <si>
    <t>CLASS QC2 CONCRETE, BRIDGE DECK (PARAPET)</t>
  </si>
  <si>
    <t>44110</t>
  </si>
  <si>
    <t>CLASS QC1 CONCRETE, ABUTMENT NOT INCLUDING FOOTING</t>
  </si>
  <si>
    <t>512</t>
  </si>
  <si>
    <t>10100</t>
  </si>
  <si>
    <t>SEALING OF CONCRETE SURFACES (EPOXY-URETHANE)</t>
  </si>
  <si>
    <t>516</t>
  </si>
  <si>
    <t>11211</t>
  </si>
  <si>
    <t>FT</t>
  </si>
  <si>
    <t>STRUCTURAL EXPANSION JOINT INCLUDING ELASTOMERIC STRIP SEAL, AS PER PLAN</t>
  </si>
  <si>
    <t>625</t>
  </si>
  <si>
    <t>29941</t>
  </si>
  <si>
    <t>BARRIER JUNCTION BOX, AS PER PLAN</t>
  </si>
  <si>
    <t>848</t>
  </si>
  <si>
    <t>10200</t>
  </si>
  <si>
    <t>SUPERPLASTICIZED DENSE CONCRETE OVERLAY USING HYDRODEMOLITION: VARIABLE THICKNESS</t>
  </si>
  <si>
    <t>50320</t>
  </si>
  <si>
    <t>EXISTING CONCRETE OVERLAY REMOVED: 2.5 INCHES</t>
  </si>
  <si>
    <t>17/19</t>
  </si>
  <si>
    <t>RAP</t>
  </si>
  <si>
    <t xml:space="preserve"> (EPOXY)</t>
  </si>
  <si>
    <t>511E34410</t>
  </si>
  <si>
    <t>Abutment Concrete</t>
  </si>
  <si>
    <t>Deck End Concrete</t>
  </si>
  <si>
    <t>Cross Section</t>
  </si>
  <si>
    <t>Joint Length</t>
  </si>
  <si>
    <t>Depth</t>
  </si>
  <si>
    <t>848E50000</t>
  </si>
  <si>
    <t>848E30201</t>
  </si>
  <si>
    <t>Areas don't need overlay.</t>
  </si>
  <si>
    <t>513E21501</t>
  </si>
  <si>
    <t>SFN 1813382</t>
  </si>
  <si>
    <t>CUY-480-2154</t>
  </si>
  <si>
    <t>1/19, 13/19</t>
  </si>
  <si>
    <t>1/19, 17/19</t>
  </si>
  <si>
    <t>Cross Frame</t>
  </si>
  <si>
    <t>Each</t>
  </si>
  <si>
    <t>Unit Weight</t>
  </si>
  <si>
    <t>LBS</t>
  </si>
  <si>
    <t>848E20000</t>
  </si>
  <si>
    <t>: 1/2 INCHES</t>
  </si>
  <si>
    <t>Overlay</t>
  </si>
  <si>
    <t>Existing</t>
  </si>
  <si>
    <t>Measured from CAD</t>
  </si>
  <si>
    <t>Proposed</t>
  </si>
  <si>
    <t>Existing area deducting area with no overlay</t>
  </si>
  <si>
    <t>Hand Chipping</t>
  </si>
  <si>
    <t>10% Existing Overlay Area</t>
  </si>
  <si>
    <t>Overlay Material</t>
  </si>
  <si>
    <t>IN</t>
  </si>
  <si>
    <t>Average thickness including 1/2"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</si>
</sst>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9"/>
      <color indexed="10"/>
      <name val="Arial"/>
      <family val="2"/>
    </font>
    <font>
      <sz val="10"/>
      <color theme="0"/>
      <name val="Arial"/>
      <family val="2"/>
    </font>
    <font>
      <sz val="1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46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35" xfId="0" applyFont="1" applyBorder="1" applyProtection="1"/>
    <xf numFmtId="0" fontId="1" fillId="0" borderId="36" xfId="0" applyFont="1" applyBorder="1" applyProtection="1"/>
    <xf numFmtId="0" fontId="6" fillId="0" borderId="11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7" fillId="2" borderId="0" xfId="0" applyFont="1" applyFill="1" applyProtection="1"/>
    <xf numFmtId="0" fontId="2" fillId="0" borderId="38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9" fillId="0" borderId="11" xfId="0" applyFont="1" applyFill="1" applyBorder="1" applyAlignment="1" applyProtection="1">
      <alignment horizontal="right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right"/>
    </xf>
    <xf numFmtId="14" fontId="9" fillId="0" borderId="13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</xf>
    <xf numFmtId="14" fontId="9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13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right"/>
    </xf>
    <xf numFmtId="14" fontId="9" fillId="0" borderId="13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14" fontId="9" fillId="0" borderId="2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6" xfId="0" applyNumberFormat="1" applyFont="1" applyFill="1" applyBorder="1" applyAlignment="1" applyProtection="1">
      <alignment horizontal="center"/>
    </xf>
    <xf numFmtId="3" fontId="1" fillId="0" borderId="6" xfId="0" applyNumberFormat="1" applyFont="1" applyFill="1" applyBorder="1" applyAlignment="1" applyProtection="1">
      <alignment horizontal="center"/>
      <protection locked="0"/>
    </xf>
    <xf numFmtId="3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1" fontId="2" fillId="0" borderId="0" xfId="0" applyNumberFormat="1" applyFont="1"/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49" fontId="1" fillId="3" borderId="37" xfId="0" applyNumberFormat="1" applyFont="1" applyFill="1" applyBorder="1" applyAlignment="1" applyProtection="1">
      <alignment horizontal="center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49" fontId="1" fillId="3" borderId="39" xfId="0" applyNumberFormat="1" applyFont="1" applyFill="1" applyBorder="1" applyAlignment="1" applyProtection="1">
      <alignment horizontal="center" vertical="center" wrapText="1"/>
    </xf>
    <xf numFmtId="49" fontId="1" fillId="3" borderId="21" xfId="0" applyNumberFormat="1" applyFont="1" applyFill="1" applyBorder="1" applyAlignment="1" applyProtection="1">
      <alignment horizontal="center" vertical="center" wrapText="1"/>
    </xf>
    <xf numFmtId="49" fontId="1" fillId="3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9" fontId="1" fillId="0" borderId="0" xfId="0" applyNumberFormat="1" applyFont="1"/>
    <xf numFmtId="2" fontId="0" fillId="0" borderId="0" xfId="0" applyNumberFormat="1"/>
  </cellXfs>
  <cellStyles count="3">
    <cellStyle name="Hyperlink" xfId="1" builtinId="8"/>
    <cellStyle name="Normal" xfId="0" builtinId="0"/>
    <cellStyle name="Normal 7" xfId="2" xr:uid="{00000000-0005-0000-0000-000002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600075</xdr:colOff>
      <xdr:row>5</xdr:row>
      <xdr:rowOff>95250</xdr:rowOff>
    </xdr:from>
    <xdr:to>
      <xdr:col>32</xdr:col>
      <xdr:colOff>358475</xdr:colOff>
      <xdr:row>39</xdr:row>
      <xdr:rowOff>3133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B3B90-04B5-48A5-8362-47FE7D7A6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952500"/>
          <a:ext cx="12552380" cy="5733373"/>
        </a:xfrm>
        <a:prstGeom prst="rect">
          <a:avLst/>
        </a:prstGeom>
      </xdr:spPr>
    </xdr:pic>
    <xdr:clientData/>
  </xdr:twoCellAnchor>
  <xdr:twoCellAnchor editAs="oneCell">
    <xdr:from>
      <xdr:col>12</xdr:col>
      <xdr:colOff>293370</xdr:colOff>
      <xdr:row>40</xdr:row>
      <xdr:rowOff>0</xdr:rowOff>
    </xdr:from>
    <xdr:to>
      <xdr:col>18</xdr:col>
      <xdr:colOff>190057</xdr:colOff>
      <xdr:row>64</xdr:row>
      <xdr:rowOff>20468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91A447-A379-4B2D-A294-B9EC35502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4320" y="7219950"/>
          <a:ext cx="3554287" cy="41314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64"/>
  <sheetViews>
    <sheetView showGridLines="0" tabSelected="1" zoomScaleNormal="100" workbookViewId="0">
      <selection activeCell="I41" sqref="I41"/>
    </sheetView>
  </sheetViews>
  <sheetFormatPr defaultColWidth="9.109375" defaultRowHeight="12.75" customHeight="1" x14ac:dyDescent="0.25"/>
  <cols>
    <col min="1" max="1" width="2.6640625" style="1" customWidth="1"/>
    <col min="2" max="2" width="11.6640625" style="2" customWidth="1"/>
    <col min="3" max="3" width="12.6640625" style="2" customWidth="1"/>
    <col min="4" max="5" width="11.6640625" style="2" customWidth="1"/>
    <col min="6" max="6" width="100.6640625" style="1" customWidth="1"/>
    <col min="7" max="11" width="11.6640625" style="2" customWidth="1"/>
    <col min="12" max="13" width="2.6640625" style="1" customWidth="1"/>
    <col min="14" max="14" width="17" style="1" bestFit="1" customWidth="1"/>
    <col min="15" max="15" width="11.6640625" style="1" customWidth="1"/>
    <col min="16" max="16" width="35.6640625" style="1" customWidth="1"/>
    <col min="17" max="18" width="9.109375" style="1"/>
    <col min="19" max="19" width="25.6640625" style="1" customWidth="1"/>
    <col min="20" max="16384" width="9.109375" style="1"/>
  </cols>
  <sheetData>
    <row r="1" spans="1:20" s="3" customFormat="1" ht="12.75" customHeight="1" x14ac:dyDescent="0.25">
      <c r="A1" s="1">
        <v>3</v>
      </c>
      <c r="B1" s="6"/>
      <c r="C1" s="7" t="s">
        <v>14</v>
      </c>
      <c r="D1" s="49" t="s">
        <v>26</v>
      </c>
      <c r="E1" s="50" t="s">
        <v>30</v>
      </c>
      <c r="F1" s="8"/>
      <c r="G1" s="6"/>
      <c r="H1" s="6"/>
      <c r="I1" s="6"/>
      <c r="J1" s="6"/>
      <c r="K1" s="6"/>
      <c r="L1" s="4"/>
      <c r="M1" s="5"/>
      <c r="N1" s="5"/>
      <c r="O1" s="5"/>
      <c r="P1" s="5"/>
    </row>
    <row r="2" spans="1:20" s="3" customFormat="1" ht="12.75" customHeight="1" x14ac:dyDescent="0.25">
      <c r="A2" s="1" t="s">
        <v>19</v>
      </c>
      <c r="B2" s="6"/>
      <c r="C2" s="7" t="s">
        <v>12</v>
      </c>
      <c r="D2" s="49" t="s">
        <v>27</v>
      </c>
      <c r="E2" s="50" t="s">
        <v>31</v>
      </c>
      <c r="F2" s="8"/>
      <c r="G2" s="6"/>
      <c r="H2" s="6"/>
      <c r="I2" s="6"/>
      <c r="J2" s="6"/>
      <c r="K2" s="6"/>
      <c r="L2" s="4"/>
      <c r="M2" s="5"/>
      <c r="N2" s="5"/>
      <c r="O2" s="5"/>
      <c r="P2" s="5"/>
    </row>
    <row r="3" spans="1:20" s="3" customFormat="1" ht="12.75" customHeight="1" x14ac:dyDescent="0.25">
      <c r="A3" s="1"/>
      <c r="B3" s="6"/>
      <c r="C3" s="7"/>
      <c r="D3" s="49" t="s">
        <v>28</v>
      </c>
      <c r="E3" s="50" t="s">
        <v>32</v>
      </c>
      <c r="F3" s="8"/>
      <c r="G3" s="6"/>
      <c r="H3" s="6"/>
      <c r="I3" s="6"/>
      <c r="J3" s="6"/>
      <c r="K3" s="6"/>
      <c r="L3" s="4"/>
      <c r="M3" s="5"/>
      <c r="N3" s="5"/>
      <c r="O3" s="5"/>
      <c r="P3" s="5"/>
    </row>
    <row r="4" spans="1:20" s="3" customFormat="1" ht="12.75" customHeight="1" x14ac:dyDescent="0.25">
      <c r="B4" s="6"/>
      <c r="C4" s="9"/>
      <c r="D4" s="49" t="s">
        <v>29</v>
      </c>
      <c r="E4" s="50" t="s">
        <v>33</v>
      </c>
      <c r="F4" s="8"/>
      <c r="G4" s="6"/>
      <c r="H4" s="6"/>
      <c r="I4" s="6"/>
      <c r="J4" s="6"/>
      <c r="K4" s="6"/>
      <c r="L4" s="4"/>
      <c r="M4" s="5"/>
      <c r="N4" s="5"/>
      <c r="O4" s="5"/>
      <c r="P4" s="5"/>
    </row>
    <row r="5" spans="1:20" s="3" customFormat="1" ht="12.75" customHeight="1" x14ac:dyDescent="0.25">
      <c r="B5" s="6"/>
      <c r="C5" s="9"/>
      <c r="D5" s="49"/>
      <c r="E5" s="50"/>
      <c r="F5" s="6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0" s="3" customFormat="1" ht="12.75" customHeight="1" x14ac:dyDescent="0.25">
      <c r="B6" s="46"/>
      <c r="C6" s="9"/>
      <c r="D6" s="49"/>
      <c r="E6" s="8"/>
      <c r="F6" s="8"/>
      <c r="G6" s="6"/>
      <c r="H6" s="6"/>
      <c r="I6" s="6"/>
      <c r="J6" s="6"/>
      <c r="K6" s="6"/>
      <c r="L6" s="4"/>
      <c r="M6" s="5"/>
      <c r="N6" s="5"/>
      <c r="O6" s="5"/>
      <c r="P6" s="5"/>
    </row>
    <row r="8" spans="1:20" ht="12.75" customHeight="1" thickBot="1" x14ac:dyDescent="0.3">
      <c r="B8" s="109" t="s">
        <v>17</v>
      </c>
      <c r="C8" s="109"/>
      <c r="D8" s="109"/>
      <c r="E8" s="109"/>
      <c r="F8" s="109"/>
      <c r="G8" s="110" t="s">
        <v>16</v>
      </c>
      <c r="H8" s="110"/>
      <c r="I8" s="110"/>
      <c r="J8" s="110"/>
      <c r="K8" s="110"/>
      <c r="L8" s="110"/>
      <c r="M8" s="110"/>
      <c r="N8" s="110"/>
      <c r="O8" s="110"/>
      <c r="P8" s="110"/>
      <c r="Q8" s="27"/>
      <c r="R8" s="27"/>
    </row>
    <row r="9" spans="1:20" ht="12.75" customHeight="1" thickBot="1" x14ac:dyDescent="0.3">
      <c r="N9" s="47" t="s">
        <v>25</v>
      </c>
      <c r="O9" s="103">
        <v>2</v>
      </c>
      <c r="P9" s="104"/>
    </row>
    <row r="10" spans="1:20" ht="12.75" customHeight="1" thickBot="1" x14ac:dyDescent="0.3">
      <c r="G10" s="1"/>
      <c r="H10" s="52" t="s">
        <v>9</v>
      </c>
      <c r="I10" s="53" t="s">
        <v>36</v>
      </c>
      <c r="J10" s="54" t="s">
        <v>11</v>
      </c>
      <c r="K10" s="55">
        <v>44220</v>
      </c>
      <c r="N10" s="47" t="s">
        <v>22</v>
      </c>
      <c r="O10" s="103" t="s">
        <v>114</v>
      </c>
      <c r="P10" s="104"/>
    </row>
    <row r="11" spans="1:20" ht="12.75" customHeight="1" thickBot="1" x14ac:dyDescent="0.3">
      <c r="G11" s="1"/>
      <c r="H11" s="56" t="s">
        <v>10</v>
      </c>
      <c r="I11" s="57" t="s">
        <v>101</v>
      </c>
      <c r="J11" s="58" t="s">
        <v>11</v>
      </c>
      <c r="K11" s="59">
        <v>44221</v>
      </c>
      <c r="N11" s="47" t="s">
        <v>23</v>
      </c>
      <c r="O11" s="103">
        <v>1813382</v>
      </c>
      <c r="P11" s="104"/>
    </row>
    <row r="12" spans="1:20" ht="12.75" customHeight="1" thickBot="1" x14ac:dyDescent="0.3">
      <c r="B12" s="122" t="str">
        <f>CONCATENATE("E S T I M A T E D     Q U A N T I T I E S"," (",O12,")")</f>
        <v>E S T I M A T E D     Q U A N T I T I E S (SFN 1813382)</v>
      </c>
      <c r="C12" s="123"/>
      <c r="D12" s="123"/>
      <c r="E12" s="123"/>
      <c r="F12" s="123"/>
      <c r="G12" s="123"/>
      <c r="H12" s="123"/>
      <c r="I12" s="123"/>
      <c r="J12" s="123"/>
      <c r="K12" s="124"/>
      <c r="N12" s="48" t="s">
        <v>24</v>
      </c>
      <c r="O12" s="103" t="s">
        <v>113</v>
      </c>
      <c r="P12" s="104"/>
    </row>
    <row r="13" spans="1:20" ht="12.75" customHeight="1" thickBot="1" x14ac:dyDescent="0.3">
      <c r="B13" s="125"/>
      <c r="C13" s="126"/>
      <c r="D13" s="126"/>
      <c r="E13" s="126"/>
      <c r="F13" s="126"/>
      <c r="G13" s="126"/>
      <c r="H13" s="126"/>
      <c r="I13" s="126"/>
      <c r="J13" s="126"/>
      <c r="K13" s="127"/>
      <c r="N13" s="113" t="s">
        <v>20</v>
      </c>
      <c r="O13" s="119" t="s">
        <v>13</v>
      </c>
      <c r="P13" s="116" t="s">
        <v>21</v>
      </c>
      <c r="R13" s="105" t="s">
        <v>18</v>
      </c>
      <c r="S13" s="106"/>
    </row>
    <row r="14" spans="1:20" ht="12.75" customHeight="1" x14ac:dyDescent="0.25">
      <c r="B14" s="130" t="s">
        <v>0</v>
      </c>
      <c r="C14" s="111" t="s">
        <v>1</v>
      </c>
      <c r="D14" s="111" t="s">
        <v>2</v>
      </c>
      <c r="E14" s="111" t="s">
        <v>3</v>
      </c>
      <c r="F14" s="111" t="s">
        <v>4</v>
      </c>
      <c r="G14" s="111" t="s">
        <v>5</v>
      </c>
      <c r="H14" s="111" t="s">
        <v>8</v>
      </c>
      <c r="I14" s="111" t="s">
        <v>6</v>
      </c>
      <c r="J14" s="111" t="s">
        <v>7</v>
      </c>
      <c r="K14" s="128" t="s">
        <v>15</v>
      </c>
      <c r="N14" s="114"/>
      <c r="O14" s="120"/>
      <c r="P14" s="117"/>
      <c r="R14" s="107"/>
      <c r="S14" s="108"/>
    </row>
    <row r="15" spans="1:20" ht="12.75" customHeight="1" thickBot="1" x14ac:dyDescent="0.3">
      <c r="B15" s="131"/>
      <c r="C15" s="112"/>
      <c r="D15" s="112"/>
      <c r="E15" s="112"/>
      <c r="F15" s="112"/>
      <c r="G15" s="112"/>
      <c r="H15" s="112"/>
      <c r="I15" s="112"/>
      <c r="J15" s="112"/>
      <c r="K15" s="129"/>
      <c r="N15" s="115"/>
      <c r="O15" s="121"/>
      <c r="P15" s="118"/>
      <c r="R15" s="107"/>
      <c r="S15" s="108"/>
    </row>
    <row r="16" spans="1:20" ht="12.75" customHeight="1" x14ac:dyDescent="0.25">
      <c r="B16" s="12" t="str">
        <f t="shared" ref="B16:B47" si="0">IF(OR(TRIM(N16)=0,TRIM(N16)=""),"",IF(IFERROR(TRIM(INDEX(QryItemNamed,MATCH(TRIM(N16),ITEM,0),2)),"")="Y","SPECIAL",LEFT(IFERROR(TRIM(INDEX(ITEM,MATCH(TRIM(N16),ITEM,0))),""),3)))</f>
        <v>202</v>
      </c>
      <c r="C16" s="13" t="str">
        <f t="shared" ref="C16:C47" si="1">IF(OR(TRIM(N16)=0,TRIM(N16)=""),"",IF(IFERROR(TRIM(INDEX(QryItemNamed,MATCH(TRIM(N16),ITEM,0),2)),"")="Y",LEFT(IFERROR(TRIM(INDEX(ITEM,MATCH(TRIM(N16),ITEM,0))),""),3)&amp;RIGHT(IFERROR(TRIM(INDEX(ITEM,MATCH(TRIM(N16),ITEM,0))),""),5),RIGHT(IFERROR(TRIM(INDEX(ITEM,MATCH(TRIM(N16),ITEM,0))),""),5)))</f>
        <v>11203</v>
      </c>
      <c r="D16" s="13" t="str">
        <f t="shared" ref="D16:D47" si="2">IF(OR(TRIM(N16)=0,TRIM(N16)=""),"",IF(IFERROR(TRIM(INDEX(QryItemNamed,MATCH(TRIM(N16),ITEM,0),3)),"")="LS","LS",IF((SUM(G16:J16)+O16)=0,"",SUM(G16:J16)+O16)))</f>
        <v>LS</v>
      </c>
      <c r="E16" s="14" t="str">
        <f t="shared" ref="E16:E47" si="3">IF(OR(TRIM(N16)=0,TRIM(N16)=""),"",IF(IFERROR(TRIM(INDEX(QryItemNamed,MATCH(TRIM(N16),ITEM,0),3)),"")="LS","",IFERROR(TRIM(INDEX(QryItemNamed,MATCH(TRIM(N16),ITEM,0),3)),"")))</f>
        <v/>
      </c>
      <c r="F16" s="15" t="str">
        <f t="shared" ref="F16:F47" si="4">IF(OR(TRIM(N16)=0,TRIM(N16)=""),IF(P16="","",P16),IF(IFERROR(TRIM(INDEX(QryItemNamed,MATCH(TRIM(N16),ITEM,0),2)),"")="Y",TRIM(RIGHT(IFERROR(TRIM(INDEX(QryItemNamed,MATCH(TRIM(N16),ITEM,0),4)),"123456789012"),LEN(IFERROR(TRIM(INDEX(QryItemNamed,MATCH(TRIM(N16),ITEM,0),4)),"123456789012"))-9))&amp;P16,IFERROR(TRIM(INDEX(QryItemNamed,MATCH(TRIM(N16),ITEM,0),4))&amp;P16,"ITEM CODE DOES NOT EXIST IN ITEM MASTER")))</f>
        <v>PORTIONS OF STRUCTURE REMOVED, OVER 20 FOOT SPAN, AS PER PLAN</v>
      </c>
      <c r="G16" s="28"/>
      <c r="H16" s="28"/>
      <c r="I16" s="28"/>
      <c r="J16" s="28" t="s">
        <v>35</v>
      </c>
      <c r="K16" s="68" t="s">
        <v>65</v>
      </c>
      <c r="L16" s="29"/>
      <c r="M16" s="29"/>
      <c r="N16" s="11" t="s">
        <v>34</v>
      </c>
      <c r="O16" s="37"/>
      <c r="P16" s="34"/>
      <c r="R16" s="44" t="str">
        <f t="shared" ref="R16:R47" si="5">IF(OR(TRIM(N16)=0,TRIM(N16)=""),"",IFERROR(TRIM(INDEX(QryItemNamed,MATCH(TRIM(N16),ITEM,0),6)),""))</f>
        <v/>
      </c>
      <c r="S16" s="45"/>
      <c r="T16" s="51" t="str">
        <f t="shared" ref="T16:T47" si="6">IF(OR(TRIM(N16)=0,TRIM(N16)=""),"",IFERROR(TRIM(INDEX(QryItemNamed,MATCH(TRIM(N16),ITEM,0),7)),""))</f>
        <v>0</v>
      </c>
    </row>
    <row r="17" spans="2:20" ht="12.75" customHeight="1" x14ac:dyDescent="0.25">
      <c r="B17" s="16" t="str">
        <f t="shared" si="0"/>
        <v>509</v>
      </c>
      <c r="C17" s="17" t="str">
        <f t="shared" si="1"/>
        <v>10000</v>
      </c>
      <c r="D17" s="18">
        <f t="shared" si="2"/>
        <v>14006</v>
      </c>
      <c r="E17" s="18" t="str">
        <f t="shared" si="3"/>
        <v>LB</v>
      </c>
      <c r="F17" s="19" t="str">
        <f t="shared" si="4"/>
        <v>EPOXY COATED REINFORCING STEEL</v>
      </c>
      <c r="G17" s="30">
        <v>2093</v>
      </c>
      <c r="H17" s="30"/>
      <c r="I17" s="30">
        <v>11913</v>
      </c>
      <c r="J17" s="30"/>
      <c r="K17" s="69"/>
      <c r="L17" s="29"/>
      <c r="M17" s="29"/>
      <c r="N17" s="10" t="s">
        <v>37</v>
      </c>
      <c r="O17" s="38"/>
      <c r="P17" s="35"/>
      <c r="R17" s="40" t="str">
        <f t="shared" si="5"/>
        <v/>
      </c>
      <c r="S17" s="41"/>
      <c r="T17" s="51" t="str">
        <f t="shared" si="6"/>
        <v>0</v>
      </c>
    </row>
    <row r="18" spans="2:20" ht="12.75" customHeight="1" x14ac:dyDescent="0.25">
      <c r="B18" s="16" t="str">
        <f t="shared" si="0"/>
        <v>509</v>
      </c>
      <c r="C18" s="17" t="str">
        <f t="shared" si="1"/>
        <v>20001</v>
      </c>
      <c r="D18" s="18">
        <f t="shared" si="2"/>
        <v>200</v>
      </c>
      <c r="E18" s="18" t="str">
        <f t="shared" si="3"/>
        <v>LB</v>
      </c>
      <c r="F18" s="19" t="str">
        <f t="shared" si="4"/>
        <v>REINFORCING STEEL, REPLACEMENT OF EXISTING REINFORCING STEEL, AS PER PLAN</v>
      </c>
      <c r="G18" s="30"/>
      <c r="H18" s="30"/>
      <c r="I18" s="30"/>
      <c r="J18" s="30">
        <v>200</v>
      </c>
      <c r="K18" s="70" t="s">
        <v>65</v>
      </c>
      <c r="L18" s="29"/>
      <c r="M18" s="29"/>
      <c r="N18" s="10" t="s">
        <v>38</v>
      </c>
      <c r="O18" s="38"/>
      <c r="P18" s="35"/>
      <c r="R18" s="40" t="str">
        <f t="shared" si="5"/>
        <v/>
      </c>
      <c r="S18" s="41"/>
      <c r="T18" s="51" t="str">
        <f t="shared" si="6"/>
        <v>0</v>
      </c>
    </row>
    <row r="19" spans="2:20" ht="12.75" customHeight="1" x14ac:dyDescent="0.25">
      <c r="B19" s="16" t="str">
        <f t="shared" si="0"/>
        <v>510</v>
      </c>
      <c r="C19" s="17" t="str">
        <f t="shared" si="1"/>
        <v>10000</v>
      </c>
      <c r="D19" s="18">
        <f t="shared" si="2"/>
        <v>990</v>
      </c>
      <c r="E19" s="18" t="str">
        <f t="shared" si="3"/>
        <v>EACH</v>
      </c>
      <c r="F19" s="19" t="str">
        <f t="shared" si="4"/>
        <v>DOWEL HOLES WITH NONSHRINK, NONMETALLIC GROUT (EPOXY)</v>
      </c>
      <c r="G19" s="30"/>
      <c r="H19" s="30"/>
      <c r="I19" s="30">
        <v>990</v>
      </c>
      <c r="J19" s="30"/>
      <c r="K19" s="69"/>
      <c r="L19" s="29"/>
      <c r="M19" s="29"/>
      <c r="N19" s="10" t="s">
        <v>39</v>
      </c>
      <c r="O19" s="38"/>
      <c r="P19" s="35" t="s">
        <v>102</v>
      </c>
      <c r="R19" s="40" t="str">
        <f t="shared" si="5"/>
        <v/>
      </c>
      <c r="S19" s="41"/>
      <c r="T19" s="51" t="str">
        <f t="shared" si="6"/>
        <v>0</v>
      </c>
    </row>
    <row r="20" spans="2:20" ht="12.75" customHeight="1" x14ac:dyDescent="0.25">
      <c r="B20" s="16" t="str">
        <f t="shared" si="0"/>
        <v>511</v>
      </c>
      <c r="C20" s="17" t="str">
        <f t="shared" si="1"/>
        <v>34410</v>
      </c>
      <c r="D20" s="18">
        <f t="shared" si="2"/>
        <v>22</v>
      </c>
      <c r="E20" s="18" t="str">
        <f t="shared" si="3"/>
        <v>CY</v>
      </c>
      <c r="F20" s="19" t="str">
        <f t="shared" si="4"/>
        <v>CLASS QC2 CONCRETE, SUPERSTRUCTURE</v>
      </c>
      <c r="G20" s="30"/>
      <c r="H20" s="30"/>
      <c r="I20" s="30">
        <v>22</v>
      </c>
      <c r="J20" s="30"/>
      <c r="K20" s="69"/>
      <c r="L20" s="29"/>
      <c r="M20" s="29"/>
      <c r="N20" s="10" t="s">
        <v>103</v>
      </c>
      <c r="O20" s="38"/>
      <c r="P20" s="35"/>
      <c r="R20" s="40" t="str">
        <f t="shared" si="5"/>
        <v>REPAIR OR RECONSTRUCTION</v>
      </c>
      <c r="S20" s="41"/>
      <c r="T20" s="51" t="str">
        <f t="shared" si="6"/>
        <v>0</v>
      </c>
    </row>
    <row r="21" spans="2:20" ht="12.75" customHeight="1" x14ac:dyDescent="0.25">
      <c r="B21" s="16" t="str">
        <f t="shared" si="0"/>
        <v/>
      </c>
      <c r="C21" s="17" t="str">
        <f t="shared" si="1"/>
        <v/>
      </c>
      <c r="D21" s="18" t="str">
        <f t="shared" si="2"/>
        <v/>
      </c>
      <c r="E21" s="18" t="str">
        <f t="shared" si="3"/>
        <v/>
      </c>
      <c r="F21" s="19" t="str">
        <f t="shared" si="4"/>
        <v/>
      </c>
      <c r="G21" s="30"/>
      <c r="H21" s="30"/>
      <c r="I21" s="30"/>
      <c r="J21" s="30"/>
      <c r="K21" s="69"/>
      <c r="L21" s="29"/>
      <c r="M21" s="29"/>
      <c r="N21" s="10"/>
      <c r="O21" s="38"/>
      <c r="P21" s="35"/>
      <c r="R21" s="40" t="str">
        <f t="shared" si="5"/>
        <v/>
      </c>
      <c r="S21" s="41"/>
      <c r="T21" s="51" t="str">
        <f t="shared" si="6"/>
        <v/>
      </c>
    </row>
    <row r="22" spans="2:20" ht="12.75" customHeight="1" x14ac:dyDescent="0.25">
      <c r="B22" s="16" t="str">
        <f t="shared" si="0"/>
        <v>511</v>
      </c>
      <c r="C22" s="17" t="str">
        <f t="shared" si="1"/>
        <v>34448</v>
      </c>
      <c r="D22" s="18">
        <f t="shared" si="2"/>
        <v>52</v>
      </c>
      <c r="E22" s="18" t="str">
        <f t="shared" si="3"/>
        <v>CY</v>
      </c>
      <c r="F22" s="19" t="str">
        <f t="shared" si="4"/>
        <v>CLASS QC2 CONCRETE, BRIDGE DECK (PARAPET)</v>
      </c>
      <c r="G22" s="30"/>
      <c r="H22" s="30"/>
      <c r="I22" s="30">
        <v>52</v>
      </c>
      <c r="J22" s="30"/>
      <c r="K22" s="69"/>
      <c r="L22" s="29"/>
      <c r="M22" s="29"/>
      <c r="N22" s="10" t="s">
        <v>40</v>
      </c>
      <c r="O22" s="38"/>
      <c r="P22" s="35"/>
      <c r="R22" s="40" t="str">
        <f t="shared" si="5"/>
        <v>CHECK UNIT OF MEASURE</v>
      </c>
      <c r="S22" s="41"/>
      <c r="T22" s="51" t="str">
        <f t="shared" si="6"/>
        <v>0</v>
      </c>
    </row>
    <row r="23" spans="2:20" ht="12.75" customHeight="1" x14ac:dyDescent="0.25">
      <c r="B23" s="16" t="str">
        <f t="shared" si="0"/>
        <v>511</v>
      </c>
      <c r="C23" s="17" t="str">
        <f t="shared" si="1"/>
        <v>44110</v>
      </c>
      <c r="D23" s="18">
        <f t="shared" si="2"/>
        <v>31</v>
      </c>
      <c r="E23" s="18" t="str">
        <f t="shared" si="3"/>
        <v>CY</v>
      </c>
      <c r="F23" s="19" t="str">
        <f t="shared" si="4"/>
        <v>CLASS QC1 CONCRETE, ABUTMENT NOT INCLUDING FOOTING</v>
      </c>
      <c r="G23" s="30">
        <v>31</v>
      </c>
      <c r="H23" s="30"/>
      <c r="I23" s="30"/>
      <c r="J23" s="30"/>
      <c r="K23" s="69"/>
      <c r="L23" s="29"/>
      <c r="M23" s="29"/>
      <c r="N23" s="10" t="s">
        <v>42</v>
      </c>
      <c r="O23" s="38"/>
      <c r="P23" s="35"/>
      <c r="R23" s="40" t="str">
        <f t="shared" si="5"/>
        <v/>
      </c>
      <c r="S23" s="41"/>
      <c r="T23" s="51" t="str">
        <f t="shared" si="6"/>
        <v>0</v>
      </c>
    </row>
    <row r="24" spans="2:20" ht="12.75" customHeight="1" x14ac:dyDescent="0.25">
      <c r="B24" s="16" t="str">
        <f t="shared" si="0"/>
        <v>512</v>
      </c>
      <c r="C24" s="17" t="str">
        <f t="shared" si="1"/>
        <v>10100</v>
      </c>
      <c r="D24" s="18">
        <f t="shared" si="2"/>
        <v>311</v>
      </c>
      <c r="E24" s="18" t="str">
        <f t="shared" si="3"/>
        <v>SY</v>
      </c>
      <c r="F24" s="19" t="str">
        <f t="shared" si="4"/>
        <v>SEALING OF CONCRETE SURFACES (EPOXY-URETHANE)</v>
      </c>
      <c r="G24" s="30"/>
      <c r="H24" s="30"/>
      <c r="I24" s="30">
        <v>311</v>
      </c>
      <c r="J24" s="30"/>
      <c r="K24" s="69"/>
      <c r="L24" s="29"/>
      <c r="M24" s="29"/>
      <c r="N24" s="10" t="s">
        <v>41</v>
      </c>
      <c r="O24" s="38"/>
      <c r="P24" s="35"/>
      <c r="R24" s="40" t="str">
        <f t="shared" si="5"/>
        <v/>
      </c>
      <c r="S24" s="41"/>
      <c r="T24" s="51" t="str">
        <f t="shared" si="6"/>
        <v>0</v>
      </c>
    </row>
    <row r="25" spans="2:20" ht="12.75" customHeight="1" x14ac:dyDescent="0.25">
      <c r="B25" s="16" t="str">
        <f>IF(OR(TRIM(N25)=0,TRIM(N25)=""),"",IF(IFERROR(TRIM(INDEX(QryItemNamed,MATCH(TRIM(N25),ITEM,0),2)),"")="Y","SPECIAL",LEFT(IFERROR(TRIM(INDEX(ITEM,MATCH(TRIM(N25),ITEM,0))),""),3)))</f>
        <v>513</v>
      </c>
      <c r="C25" s="17" t="str">
        <f>IF(OR(TRIM(N25)=0,TRIM(N25)=""),"",IF(IFERROR(TRIM(INDEX(QryItemNamed,MATCH(TRIM(N25),ITEM,0),2)),"")="Y",LEFT(IFERROR(TRIM(INDEX(ITEM,MATCH(TRIM(N25),ITEM,0))),""),3)&amp;RIGHT(IFERROR(TRIM(INDEX(ITEM,MATCH(TRIM(N25),ITEM,0))),""),5),RIGHT(IFERROR(TRIM(INDEX(ITEM,MATCH(TRIM(N25),ITEM,0))),""),5)))</f>
        <v>21501</v>
      </c>
      <c r="D25" s="18">
        <f>IF(OR(TRIM(N25)=0,TRIM(N25)=""),"",IF(IFERROR(TRIM(INDEX(QryItemNamed,MATCH(TRIM(N25),ITEM,0),3)),"")="LS","LS",IF((SUM(G25:J25)+O25)=0,"",SUM(G25:J25)+O25)))</f>
        <v>4410</v>
      </c>
      <c r="E25" s="18" t="str">
        <f>IF(OR(TRIM(N25)=0,TRIM(N25)=""),"",IF(IFERROR(TRIM(INDEX(QryItemNamed,MATCH(TRIM(N25),ITEM,0),3)),"")="LS","",IFERROR(TRIM(INDEX(QryItemNamed,MATCH(TRIM(N25),ITEM,0),3)),"")))</f>
        <v>LB</v>
      </c>
      <c r="F25" s="19" t="str">
        <f>IF(OR(TRIM(N25)=0,TRIM(N25)=""),IF(P25="","",P25),IF(IFERROR(TRIM(INDEX(QryItemNamed,MATCH(TRIM(N25),ITEM,0),2)),"")="Y",TRIM(RIGHT(IFERROR(TRIM(INDEX(QryItemNamed,MATCH(TRIM(N25),ITEM,0),4)),"123456789012"),LEN(IFERROR(TRIM(INDEX(QryItemNamed,MATCH(TRIM(N25),ITEM,0),4)),"123456789012"))-9))&amp;P25,IFERROR(TRIM(INDEX(QryItemNamed,MATCH(TRIM(N25),ITEM,0),4))&amp;P25,"ITEM CODE DOES NOT EXIST IN ITEM MASTER")))</f>
        <v>REPLACEMENT OF DETERIORATED END CROSSFRAMES, AS PER PLAN</v>
      </c>
      <c r="G25" s="30"/>
      <c r="H25" s="30"/>
      <c r="I25" s="30">
        <v>4410</v>
      </c>
      <c r="J25" s="30"/>
      <c r="K25" s="70" t="s">
        <v>65</v>
      </c>
      <c r="L25" s="29"/>
      <c r="M25" s="29"/>
      <c r="N25" s="10" t="s">
        <v>112</v>
      </c>
      <c r="O25" s="38"/>
      <c r="P25" s="35"/>
      <c r="R25" s="40" t="str">
        <f>IF(OR(TRIM(N25)=0,TRIM(N25)=""),"",IFERROR(TRIM(INDEX(QryItemNamed,MATCH(TRIM(N25),ITEM,0),6)),""))</f>
        <v/>
      </c>
      <c r="S25" s="41"/>
      <c r="T25" s="51" t="str">
        <f>IF(OR(TRIM(N25)=0,TRIM(N25)=""),"",IFERROR(TRIM(INDEX(QryItemNamed,MATCH(TRIM(N25),ITEM,0),7)),""))</f>
        <v>0</v>
      </c>
    </row>
    <row r="26" spans="2:20" ht="12.75" customHeight="1" x14ac:dyDescent="0.25">
      <c r="B26" s="16" t="str">
        <f>IF(OR(TRIM(N26)=0,TRIM(N26)=""),"",IF(IFERROR(TRIM(INDEX(QryItemNamed,MATCH(TRIM(N26),ITEM,0),2)),"")="Y","SPECIAL",LEFT(IFERROR(TRIM(INDEX(ITEM,MATCH(TRIM(N26),ITEM,0))),""),3)))</f>
        <v>516</v>
      </c>
      <c r="C26" s="17" t="str">
        <f>IF(OR(TRIM(N26)=0,TRIM(N26)=""),"",IF(IFERROR(TRIM(INDEX(QryItemNamed,MATCH(TRIM(N26),ITEM,0),2)),"")="Y",LEFT(IFERROR(TRIM(INDEX(ITEM,MATCH(TRIM(N26),ITEM,0))),""),3)&amp;RIGHT(IFERROR(TRIM(INDEX(ITEM,MATCH(TRIM(N26),ITEM,0))),""),5),RIGHT(IFERROR(TRIM(INDEX(ITEM,MATCH(TRIM(N26),ITEM,0))),""),5)))</f>
        <v>11211</v>
      </c>
      <c r="D26" s="18">
        <f>IF(OR(TRIM(N26)=0,TRIM(N26)=""),"",IF(IFERROR(TRIM(INDEX(QryItemNamed,MATCH(TRIM(N26),ITEM,0),3)),"")="LS","LS",IF((SUM(G26:J26)+O26)=0,"",SUM(G26:J26)+O26)))</f>
        <v>200</v>
      </c>
      <c r="E26" s="18" t="str">
        <f>IF(OR(TRIM(N26)=0,TRIM(N26)=""),"",IF(IFERROR(TRIM(INDEX(QryItemNamed,MATCH(TRIM(N26),ITEM,0),3)),"")="LS","",IFERROR(TRIM(INDEX(QryItemNamed,MATCH(TRIM(N26),ITEM,0),3)),"")))</f>
        <v>FT</v>
      </c>
      <c r="F26" s="19" t="str">
        <f>IF(OR(TRIM(N26)=0,TRIM(N26)=""),IF(P26="","",P26),IF(IFERROR(TRIM(INDEX(QryItemNamed,MATCH(TRIM(N26),ITEM,0),2)),"")="Y",TRIM(RIGHT(IFERROR(TRIM(INDEX(QryItemNamed,MATCH(TRIM(N26),ITEM,0),4)),"123456789012"),LEN(IFERROR(TRIM(INDEX(QryItemNamed,MATCH(TRIM(N26),ITEM,0),4)),"123456789012"))-9))&amp;P26,IFERROR(TRIM(INDEX(QryItemNamed,MATCH(TRIM(N26),ITEM,0),4))&amp;P26,"ITEM CODE DOES NOT EXIST IN ITEM MASTER")))</f>
        <v>STRUCTURAL EXPANSION JOINT INCLUDING ELASTOMERIC STRIP SEAL, AS PER PLAN</v>
      </c>
      <c r="G26" s="30">
        <v>200</v>
      </c>
      <c r="H26" s="30"/>
      <c r="I26" s="30"/>
      <c r="J26" s="30"/>
      <c r="K26" s="70" t="s">
        <v>116</v>
      </c>
      <c r="L26" s="29"/>
      <c r="M26" s="29"/>
      <c r="N26" s="10" t="s">
        <v>43</v>
      </c>
      <c r="O26" s="38"/>
      <c r="P26" s="35"/>
      <c r="R26" s="40" t="str">
        <f>IF(OR(TRIM(N26)=0,TRIM(N26)=""),"",IFERROR(TRIM(INDEX(QryItemNamed,MATCH(TRIM(N26),ITEM,0),6)),""))</f>
        <v/>
      </c>
      <c r="S26" s="41"/>
      <c r="T26" s="51" t="str">
        <f>IF(OR(TRIM(N26)=0,TRIM(N26)=""),"",IFERROR(TRIM(INDEX(QryItemNamed,MATCH(TRIM(N26),ITEM,0),7)),""))</f>
        <v>0</v>
      </c>
    </row>
    <row r="27" spans="2:20" ht="12.75" customHeight="1" x14ac:dyDescent="0.25">
      <c r="B27" s="16" t="str">
        <f>IF(OR(TRIM(N27)=0,TRIM(N27)=""),"",IF(IFERROR(TRIM(INDEX(QryItemNamed,MATCH(TRIM(N27),ITEM,0),2)),"")="Y","SPECIAL",LEFT(IFERROR(TRIM(INDEX(ITEM,MATCH(TRIM(N27),ITEM,0))),""),3)))</f>
        <v/>
      </c>
      <c r="C27" s="17" t="str">
        <f>IF(OR(TRIM(N27)=0,TRIM(N27)=""),"",IF(IFERROR(TRIM(INDEX(QryItemNamed,MATCH(TRIM(N27),ITEM,0),2)),"")="Y",LEFT(IFERROR(TRIM(INDEX(ITEM,MATCH(TRIM(N27),ITEM,0))),""),3)&amp;RIGHT(IFERROR(TRIM(INDEX(ITEM,MATCH(TRIM(N27),ITEM,0))),""),5),RIGHT(IFERROR(TRIM(INDEX(ITEM,MATCH(TRIM(N27),ITEM,0))),""),5)))</f>
        <v/>
      </c>
      <c r="D27" s="18" t="str">
        <f>IF(OR(TRIM(N27)=0,TRIM(N27)=""),"",IF(IFERROR(TRIM(INDEX(QryItemNamed,MATCH(TRIM(N27),ITEM,0),3)),"")="LS","LS",IF((SUM(G27:J27)+O27)=0,"",SUM(G27:J27)+O27)))</f>
        <v/>
      </c>
      <c r="E27" s="18" t="str">
        <f>IF(OR(TRIM(N27)=0,TRIM(N27)=""),"",IF(IFERROR(TRIM(INDEX(QryItemNamed,MATCH(TRIM(N27),ITEM,0),3)),"")="LS","",IFERROR(TRIM(INDEX(QryItemNamed,MATCH(TRIM(N27),ITEM,0),3)),"")))</f>
        <v/>
      </c>
      <c r="F27" s="19" t="str">
        <f>IF(OR(TRIM(N27)=0,TRIM(N27)=""),IF(P27="","",P27),IF(IFERROR(TRIM(INDEX(QryItemNamed,MATCH(TRIM(N27),ITEM,0),2)),"")="Y",TRIM(RIGHT(IFERROR(TRIM(INDEX(QryItemNamed,MATCH(TRIM(N27),ITEM,0),4)),"123456789012"),LEN(IFERROR(TRIM(INDEX(QryItemNamed,MATCH(TRIM(N27),ITEM,0),4)),"123456789012"))-9))&amp;P27,IFERROR(TRIM(INDEX(QryItemNamed,MATCH(TRIM(N27),ITEM,0),4))&amp;P27,"ITEM CODE DOES NOT EXIST IN ITEM MASTER")))</f>
        <v/>
      </c>
      <c r="G27" s="30"/>
      <c r="H27" s="30"/>
      <c r="I27" s="30"/>
      <c r="J27" s="30"/>
      <c r="K27" s="71"/>
      <c r="L27" s="29"/>
      <c r="M27" s="29"/>
      <c r="N27" s="10"/>
      <c r="O27" s="38"/>
      <c r="P27" s="35"/>
      <c r="R27" s="40" t="str">
        <f>IF(OR(TRIM(N27)=0,TRIM(N27)=""),"",IFERROR(TRIM(INDEX(QryItemNamed,MATCH(TRIM(N27),ITEM,0),6)),""))</f>
        <v/>
      </c>
      <c r="S27" s="41"/>
      <c r="T27" s="51" t="str">
        <f>IF(OR(TRIM(N27)=0,TRIM(N27)=""),"",IFERROR(TRIM(INDEX(QryItemNamed,MATCH(TRIM(N27),ITEM,0),7)),""))</f>
        <v/>
      </c>
    </row>
    <row r="28" spans="2:20" ht="12.75" customHeight="1" x14ac:dyDescent="0.25">
      <c r="B28" s="16" t="str">
        <f t="shared" si="0"/>
        <v>625</v>
      </c>
      <c r="C28" s="17" t="str">
        <f t="shared" si="1"/>
        <v>29941</v>
      </c>
      <c r="D28" s="18">
        <f t="shared" si="2"/>
        <v>3</v>
      </c>
      <c r="E28" s="18" t="str">
        <f t="shared" si="3"/>
        <v>EACH</v>
      </c>
      <c r="F28" s="19" t="str">
        <f t="shared" si="4"/>
        <v>BARRIER JUNCTION BOX, AS PER PLAN</v>
      </c>
      <c r="G28" s="30"/>
      <c r="H28" s="30"/>
      <c r="I28" s="30"/>
      <c r="J28" s="30">
        <v>3</v>
      </c>
      <c r="K28" s="71" t="s">
        <v>65</v>
      </c>
      <c r="L28" s="29"/>
      <c r="M28" s="29"/>
      <c r="N28" s="10" t="s">
        <v>64</v>
      </c>
      <c r="O28" s="38"/>
      <c r="P28" s="35"/>
      <c r="R28" s="40" t="str">
        <f t="shared" si="5"/>
        <v/>
      </c>
      <c r="S28" s="41"/>
      <c r="T28" s="51" t="str">
        <f t="shared" si="6"/>
        <v>0</v>
      </c>
    </row>
    <row r="29" spans="2:20" ht="12.75" customHeight="1" x14ac:dyDescent="0.25">
      <c r="B29" s="16" t="str">
        <f t="shared" si="0"/>
        <v>848</v>
      </c>
      <c r="C29" s="17" t="str">
        <f t="shared" si="1"/>
        <v>10200</v>
      </c>
      <c r="D29" s="18">
        <f t="shared" si="2"/>
        <v>1686</v>
      </c>
      <c r="E29" s="18" t="str">
        <f t="shared" si="3"/>
        <v>SY</v>
      </c>
      <c r="F29" s="19" t="str">
        <f t="shared" si="4"/>
        <v>SUPERPLASTICIZED DENSE CONCRETE OVERLAY USING HYDRODEMOLITION: 1/2 INCHES</v>
      </c>
      <c r="G29" s="30"/>
      <c r="H29" s="30"/>
      <c r="I29" s="30">
        <v>1686</v>
      </c>
      <c r="J29" s="30"/>
      <c r="K29" s="31"/>
      <c r="L29" s="29"/>
      <c r="M29" s="29"/>
      <c r="N29" s="10" t="s">
        <v>44</v>
      </c>
      <c r="O29" s="38"/>
      <c r="P29" s="35" t="s">
        <v>122</v>
      </c>
      <c r="R29" s="40" t="str">
        <f t="shared" si="5"/>
        <v>SPECIFY THICKNESS</v>
      </c>
      <c r="S29" s="41"/>
      <c r="T29" s="51" t="str">
        <f t="shared" si="6"/>
        <v>1</v>
      </c>
    </row>
    <row r="30" spans="2:20" ht="12.75" customHeight="1" x14ac:dyDescent="0.25">
      <c r="B30" s="16" t="str">
        <f t="shared" si="0"/>
        <v>848</v>
      </c>
      <c r="C30" s="17" t="str">
        <f t="shared" si="1"/>
        <v>20000</v>
      </c>
      <c r="D30" s="18">
        <f t="shared" si="2"/>
        <v>1686</v>
      </c>
      <c r="E30" s="18" t="str">
        <f t="shared" si="3"/>
        <v>SY</v>
      </c>
      <c r="F30" s="19" t="str">
        <f t="shared" si="4"/>
        <v>SURFACE PREPARATION USING HYDRODEMOLITION</v>
      </c>
      <c r="G30" s="30"/>
      <c r="H30" s="30"/>
      <c r="I30" s="30">
        <v>1686</v>
      </c>
      <c r="J30" s="30"/>
      <c r="K30" s="71"/>
      <c r="L30" s="29"/>
      <c r="M30" s="29"/>
      <c r="N30" s="10" t="s">
        <v>121</v>
      </c>
      <c r="O30" s="38"/>
      <c r="P30" s="35"/>
      <c r="R30" s="40" t="str">
        <f t="shared" si="5"/>
        <v/>
      </c>
      <c r="S30" s="41"/>
      <c r="T30" s="51" t="str">
        <f t="shared" si="6"/>
        <v>0</v>
      </c>
    </row>
    <row r="31" spans="2:20" ht="12.75" customHeight="1" x14ac:dyDescent="0.25">
      <c r="B31" s="16" t="str">
        <f t="shared" si="0"/>
        <v>848</v>
      </c>
      <c r="C31" s="17" t="str">
        <f t="shared" si="1"/>
        <v>30201</v>
      </c>
      <c r="D31" s="18">
        <f t="shared" si="2"/>
        <v>166</v>
      </c>
      <c r="E31" s="18" t="str">
        <f t="shared" si="3"/>
        <v>CY</v>
      </c>
      <c r="F31" s="19" t="str">
        <f t="shared" si="4"/>
        <v>SUPERPLASTICIZED DENSE CONCRETE OVERLAY (VARIABLE THICKNESS), MATERIAL ONLY, AS PER PLAN</v>
      </c>
      <c r="G31" s="30"/>
      <c r="H31" s="30"/>
      <c r="I31" s="30">
        <v>166</v>
      </c>
      <c r="J31" s="30"/>
      <c r="K31" s="71" t="s">
        <v>115</v>
      </c>
      <c r="L31" s="29"/>
      <c r="M31" s="29"/>
      <c r="N31" s="10" t="s">
        <v>110</v>
      </c>
      <c r="O31" s="38"/>
      <c r="P31" s="35"/>
      <c r="R31" s="40" t="str">
        <f t="shared" si="5"/>
        <v/>
      </c>
      <c r="S31" s="41"/>
      <c r="T31" s="51" t="str">
        <f t="shared" si="6"/>
        <v>0</v>
      </c>
    </row>
    <row r="32" spans="2:20" ht="12.75" customHeight="1" x14ac:dyDescent="0.25">
      <c r="B32" s="16" t="str">
        <f t="shared" si="0"/>
        <v>848</v>
      </c>
      <c r="C32" s="17" t="str">
        <f t="shared" si="1"/>
        <v>50000</v>
      </c>
      <c r="D32" s="18">
        <f t="shared" si="2"/>
        <v>175</v>
      </c>
      <c r="E32" s="18" t="str">
        <f t="shared" si="3"/>
        <v>SY</v>
      </c>
      <c r="F32" s="19" t="str">
        <f t="shared" si="4"/>
        <v>HAND CHIPPING</v>
      </c>
      <c r="G32" s="30"/>
      <c r="H32" s="30"/>
      <c r="I32" s="30">
        <v>175</v>
      </c>
      <c r="J32" s="30"/>
      <c r="K32" s="71"/>
      <c r="L32" s="29"/>
      <c r="M32" s="29"/>
      <c r="N32" s="10" t="s">
        <v>109</v>
      </c>
      <c r="O32" s="38"/>
      <c r="P32" s="35"/>
      <c r="R32" s="40" t="str">
        <f t="shared" si="5"/>
        <v/>
      </c>
      <c r="S32" s="41"/>
      <c r="T32" s="51" t="str">
        <f t="shared" si="6"/>
        <v>0</v>
      </c>
    </row>
    <row r="33" spans="2:20" ht="12.75" customHeight="1" x14ac:dyDescent="0.25">
      <c r="B33" s="16" t="str">
        <f t="shared" si="0"/>
        <v/>
      </c>
      <c r="C33" s="17" t="str">
        <f t="shared" si="1"/>
        <v/>
      </c>
      <c r="D33" s="18" t="str">
        <f t="shared" si="2"/>
        <v/>
      </c>
      <c r="E33" s="18" t="str">
        <f t="shared" si="3"/>
        <v/>
      </c>
      <c r="F33" s="19" t="str">
        <f t="shared" si="4"/>
        <v/>
      </c>
      <c r="G33" s="30"/>
      <c r="H33" s="30"/>
      <c r="I33" s="30"/>
      <c r="J33" s="30"/>
      <c r="K33" s="31"/>
      <c r="L33" s="29"/>
      <c r="M33" s="29"/>
      <c r="N33" s="10"/>
      <c r="O33" s="38"/>
      <c r="P33" s="35"/>
      <c r="R33" s="40" t="str">
        <f t="shared" si="5"/>
        <v/>
      </c>
      <c r="S33" s="41"/>
      <c r="T33" s="51" t="str">
        <f t="shared" si="6"/>
        <v/>
      </c>
    </row>
    <row r="34" spans="2:20" ht="12.75" customHeight="1" x14ac:dyDescent="0.25">
      <c r="B34" s="16" t="str">
        <f t="shared" si="0"/>
        <v>848</v>
      </c>
      <c r="C34" s="17" t="str">
        <f t="shared" si="1"/>
        <v>50320</v>
      </c>
      <c r="D34" s="18">
        <f t="shared" si="2"/>
        <v>1753</v>
      </c>
      <c r="E34" s="18" t="str">
        <f t="shared" si="3"/>
        <v>SY</v>
      </c>
      <c r="F34" s="19" t="str">
        <f t="shared" si="4"/>
        <v>EXISTING CONCRETE OVERLAY REMOVED: 2.5 INCHES</v>
      </c>
      <c r="G34" s="30"/>
      <c r="H34" s="30"/>
      <c r="I34" s="30">
        <v>1753</v>
      </c>
      <c r="J34" s="30"/>
      <c r="K34" s="31"/>
      <c r="L34" s="29"/>
      <c r="M34" s="29"/>
      <c r="N34" s="10" t="s">
        <v>45</v>
      </c>
      <c r="O34" s="38"/>
      <c r="P34" s="35" t="s">
        <v>46</v>
      </c>
      <c r="R34" s="40" t="str">
        <f t="shared" si="5"/>
        <v>SPECIFY THICKNESS</v>
      </c>
      <c r="S34" s="41"/>
      <c r="T34" s="51" t="str">
        <f t="shared" si="6"/>
        <v>1</v>
      </c>
    </row>
    <row r="35" spans="2:20" ht="12.75" customHeight="1" x14ac:dyDescent="0.25">
      <c r="B35" s="16" t="str">
        <f t="shared" si="0"/>
        <v/>
      </c>
      <c r="C35" s="17" t="str">
        <f t="shared" si="1"/>
        <v/>
      </c>
      <c r="D35" s="18" t="str">
        <f t="shared" si="2"/>
        <v/>
      </c>
      <c r="E35" s="18" t="str">
        <f t="shared" si="3"/>
        <v/>
      </c>
      <c r="F35" s="19" t="str">
        <f t="shared" si="4"/>
        <v/>
      </c>
      <c r="G35" s="30"/>
      <c r="H35" s="30"/>
      <c r="I35" s="30"/>
      <c r="J35" s="30"/>
      <c r="K35" s="31"/>
      <c r="L35" s="29"/>
      <c r="M35" s="29"/>
      <c r="N35" s="10"/>
      <c r="O35" s="38"/>
      <c r="P35" s="35"/>
      <c r="R35" s="40" t="str">
        <f t="shared" si="5"/>
        <v/>
      </c>
      <c r="S35" s="41"/>
      <c r="T35" s="51" t="str">
        <f t="shared" si="6"/>
        <v/>
      </c>
    </row>
    <row r="36" spans="2:20" ht="12.75" customHeight="1" x14ac:dyDescent="0.25">
      <c r="B36" s="16" t="str">
        <f t="shared" si="0"/>
        <v/>
      </c>
      <c r="C36" s="17" t="str">
        <f t="shared" si="1"/>
        <v/>
      </c>
      <c r="D36" s="18" t="str">
        <f t="shared" si="2"/>
        <v/>
      </c>
      <c r="E36" s="18" t="str">
        <f t="shared" si="3"/>
        <v/>
      </c>
      <c r="F36" s="19" t="str">
        <f t="shared" si="4"/>
        <v/>
      </c>
      <c r="G36" s="30"/>
      <c r="H36" s="30"/>
      <c r="I36" s="30"/>
      <c r="J36" s="30"/>
      <c r="K36" s="71"/>
      <c r="L36" s="29"/>
      <c r="M36" s="29"/>
      <c r="N36" s="10"/>
      <c r="O36" s="38"/>
      <c r="P36" s="35"/>
      <c r="R36" s="40" t="str">
        <f t="shared" si="5"/>
        <v/>
      </c>
      <c r="S36" s="41"/>
      <c r="T36" s="51" t="str">
        <f t="shared" si="6"/>
        <v/>
      </c>
    </row>
    <row r="37" spans="2:20" ht="12.75" customHeight="1" x14ac:dyDescent="0.25">
      <c r="B37" s="16" t="str">
        <f t="shared" si="0"/>
        <v/>
      </c>
      <c r="C37" s="17" t="str">
        <f t="shared" si="1"/>
        <v/>
      </c>
      <c r="D37" s="18" t="str">
        <f t="shared" si="2"/>
        <v/>
      </c>
      <c r="E37" s="18" t="str">
        <f t="shared" si="3"/>
        <v/>
      </c>
      <c r="F37" s="19" t="str">
        <f t="shared" si="4"/>
        <v/>
      </c>
      <c r="G37" s="30"/>
      <c r="H37" s="30"/>
      <c r="I37" s="30"/>
      <c r="J37" s="30"/>
      <c r="K37" s="31"/>
      <c r="L37" s="29"/>
      <c r="M37" s="29"/>
      <c r="N37" s="10"/>
      <c r="O37" s="38"/>
      <c r="P37" s="35"/>
      <c r="R37" s="40" t="str">
        <f t="shared" si="5"/>
        <v/>
      </c>
      <c r="S37" s="41"/>
      <c r="T37" s="51" t="str">
        <f t="shared" si="6"/>
        <v/>
      </c>
    </row>
    <row r="38" spans="2:20" ht="12.75" customHeight="1" x14ac:dyDescent="0.25">
      <c r="B38" s="16" t="str">
        <f t="shared" si="0"/>
        <v/>
      </c>
      <c r="C38" s="17" t="str">
        <f t="shared" si="1"/>
        <v/>
      </c>
      <c r="D38" s="18" t="str">
        <f t="shared" si="2"/>
        <v/>
      </c>
      <c r="E38" s="18" t="str">
        <f t="shared" si="3"/>
        <v/>
      </c>
      <c r="F38" s="19" t="str">
        <f t="shared" si="4"/>
        <v/>
      </c>
      <c r="G38" s="30"/>
      <c r="H38" s="30"/>
      <c r="I38" s="30"/>
      <c r="J38" s="30"/>
      <c r="K38" s="31"/>
      <c r="L38" s="29"/>
      <c r="M38" s="29"/>
      <c r="N38" s="10"/>
      <c r="O38" s="38"/>
      <c r="P38" s="35"/>
      <c r="R38" s="40" t="str">
        <f t="shared" si="5"/>
        <v/>
      </c>
      <c r="S38" s="41"/>
      <c r="T38" s="51" t="str">
        <f t="shared" si="6"/>
        <v/>
      </c>
    </row>
    <row r="39" spans="2:20" ht="12.75" customHeight="1" x14ac:dyDescent="0.25">
      <c r="B39" s="16" t="str">
        <f t="shared" si="0"/>
        <v/>
      </c>
      <c r="C39" s="17" t="str">
        <f t="shared" si="1"/>
        <v/>
      </c>
      <c r="D39" s="18" t="str">
        <f t="shared" si="2"/>
        <v/>
      </c>
      <c r="E39" s="18" t="str">
        <f t="shared" si="3"/>
        <v/>
      </c>
      <c r="F39" s="19" t="str">
        <f t="shared" si="4"/>
        <v/>
      </c>
      <c r="G39" s="30"/>
      <c r="H39" s="30"/>
      <c r="I39" s="30"/>
      <c r="J39" s="30"/>
      <c r="K39" s="31"/>
      <c r="L39" s="29"/>
      <c r="M39" s="29"/>
      <c r="N39" s="10"/>
      <c r="O39" s="38"/>
      <c r="P39" s="35"/>
      <c r="R39" s="40" t="str">
        <f t="shared" si="5"/>
        <v/>
      </c>
      <c r="S39" s="41"/>
      <c r="T39" s="51" t="str">
        <f t="shared" si="6"/>
        <v/>
      </c>
    </row>
    <row r="40" spans="2:20" ht="12.75" customHeight="1" x14ac:dyDescent="0.25">
      <c r="B40" s="16" t="str">
        <f t="shared" si="0"/>
        <v/>
      </c>
      <c r="C40" s="17" t="str">
        <f t="shared" si="1"/>
        <v/>
      </c>
      <c r="D40" s="18" t="str">
        <f t="shared" si="2"/>
        <v/>
      </c>
      <c r="E40" s="18" t="str">
        <f t="shared" si="3"/>
        <v/>
      </c>
      <c r="F40" s="19" t="str">
        <f t="shared" si="4"/>
        <v/>
      </c>
      <c r="G40" s="30"/>
      <c r="H40" s="30"/>
      <c r="I40" s="30"/>
      <c r="J40" s="30"/>
      <c r="K40" s="31"/>
      <c r="L40" s="29"/>
      <c r="M40" s="29"/>
      <c r="N40" s="10"/>
      <c r="O40" s="38"/>
      <c r="P40" s="35"/>
      <c r="R40" s="40" t="str">
        <f t="shared" si="5"/>
        <v/>
      </c>
      <c r="S40" s="41"/>
      <c r="T40" s="51" t="str">
        <f t="shared" si="6"/>
        <v/>
      </c>
    </row>
    <row r="41" spans="2:20" ht="12.75" customHeight="1" x14ac:dyDescent="0.25">
      <c r="B41" s="16" t="str">
        <f t="shared" si="0"/>
        <v/>
      </c>
      <c r="C41" s="17" t="str">
        <f t="shared" si="1"/>
        <v/>
      </c>
      <c r="D41" s="18" t="str">
        <f t="shared" si="2"/>
        <v/>
      </c>
      <c r="E41" s="18" t="str">
        <f t="shared" si="3"/>
        <v/>
      </c>
      <c r="F41" s="19" t="str">
        <f t="shared" si="4"/>
        <v/>
      </c>
      <c r="G41" s="30"/>
      <c r="H41" s="30"/>
      <c r="I41" s="30"/>
      <c r="J41" s="30"/>
      <c r="K41" s="31"/>
      <c r="L41" s="29"/>
      <c r="M41" s="29"/>
      <c r="N41" s="10"/>
      <c r="O41" s="38"/>
      <c r="P41" s="35"/>
      <c r="R41" s="40" t="str">
        <f t="shared" si="5"/>
        <v/>
      </c>
      <c r="S41" s="41"/>
      <c r="T41" s="51" t="str">
        <f t="shared" si="6"/>
        <v/>
      </c>
    </row>
    <row r="42" spans="2:20" ht="12.75" customHeight="1" x14ac:dyDescent="0.25">
      <c r="B42" s="16" t="str">
        <f t="shared" si="0"/>
        <v/>
      </c>
      <c r="C42" s="17" t="str">
        <f t="shared" si="1"/>
        <v/>
      </c>
      <c r="D42" s="18" t="str">
        <f t="shared" si="2"/>
        <v/>
      </c>
      <c r="E42" s="18" t="str">
        <f t="shared" si="3"/>
        <v/>
      </c>
      <c r="F42" s="19" t="str">
        <f t="shared" si="4"/>
        <v/>
      </c>
      <c r="G42" s="30"/>
      <c r="H42" s="30"/>
      <c r="I42" s="30"/>
      <c r="J42" s="30"/>
      <c r="K42" s="31"/>
      <c r="L42" s="29"/>
      <c r="M42" s="29"/>
      <c r="N42" s="10"/>
      <c r="O42" s="38"/>
      <c r="P42" s="35"/>
      <c r="R42" s="40" t="str">
        <f t="shared" si="5"/>
        <v/>
      </c>
      <c r="S42" s="41"/>
      <c r="T42" s="51" t="str">
        <f t="shared" si="6"/>
        <v/>
      </c>
    </row>
    <row r="43" spans="2:20" ht="12.75" customHeight="1" x14ac:dyDescent="0.25">
      <c r="B43" s="16" t="str">
        <f t="shared" si="0"/>
        <v/>
      </c>
      <c r="C43" s="17" t="str">
        <f t="shared" si="1"/>
        <v/>
      </c>
      <c r="D43" s="18" t="str">
        <f t="shared" si="2"/>
        <v/>
      </c>
      <c r="E43" s="18" t="str">
        <f t="shared" si="3"/>
        <v/>
      </c>
      <c r="F43" s="19" t="str">
        <f t="shared" si="4"/>
        <v/>
      </c>
      <c r="G43" s="30"/>
      <c r="H43" s="30"/>
      <c r="I43" s="30"/>
      <c r="J43" s="30"/>
      <c r="K43" s="31"/>
      <c r="L43" s="29"/>
      <c r="M43" s="29"/>
      <c r="N43" s="10"/>
      <c r="O43" s="38"/>
      <c r="P43" s="35"/>
      <c r="R43" s="40" t="str">
        <f t="shared" si="5"/>
        <v/>
      </c>
      <c r="S43" s="41"/>
      <c r="T43" s="51" t="str">
        <f t="shared" si="6"/>
        <v/>
      </c>
    </row>
    <row r="44" spans="2:20" ht="12.75" customHeight="1" x14ac:dyDescent="0.25">
      <c r="B44" s="16" t="str">
        <f t="shared" si="0"/>
        <v/>
      </c>
      <c r="C44" s="17" t="str">
        <f t="shared" si="1"/>
        <v/>
      </c>
      <c r="D44" s="18" t="str">
        <f t="shared" si="2"/>
        <v/>
      </c>
      <c r="E44" s="18" t="str">
        <f t="shared" si="3"/>
        <v/>
      </c>
      <c r="F44" s="19" t="str">
        <f t="shared" si="4"/>
        <v/>
      </c>
      <c r="G44" s="30"/>
      <c r="H44" s="30"/>
      <c r="I44" s="30"/>
      <c r="J44" s="30"/>
      <c r="K44" s="31"/>
      <c r="L44" s="29"/>
      <c r="M44" s="29"/>
      <c r="N44" s="10"/>
      <c r="O44" s="38"/>
      <c r="P44" s="35"/>
      <c r="R44" s="40" t="str">
        <f t="shared" si="5"/>
        <v/>
      </c>
      <c r="S44" s="41"/>
      <c r="T44" s="51" t="str">
        <f t="shared" si="6"/>
        <v/>
      </c>
    </row>
    <row r="45" spans="2:20" ht="12.75" customHeight="1" x14ac:dyDescent="0.25">
      <c r="B45" s="16" t="str">
        <f t="shared" si="0"/>
        <v/>
      </c>
      <c r="C45" s="17" t="str">
        <f t="shared" si="1"/>
        <v/>
      </c>
      <c r="D45" s="18" t="str">
        <f t="shared" si="2"/>
        <v/>
      </c>
      <c r="E45" s="18" t="str">
        <f t="shared" si="3"/>
        <v/>
      </c>
      <c r="F45" s="19" t="str">
        <f t="shared" si="4"/>
        <v/>
      </c>
      <c r="G45" s="30"/>
      <c r="H45" s="30"/>
      <c r="I45" s="30"/>
      <c r="J45" s="30"/>
      <c r="K45" s="31"/>
      <c r="L45" s="29"/>
      <c r="M45" s="29"/>
      <c r="N45" s="10"/>
      <c r="O45" s="38"/>
      <c r="P45" s="35"/>
      <c r="R45" s="40" t="str">
        <f t="shared" si="5"/>
        <v/>
      </c>
      <c r="S45" s="41"/>
      <c r="T45" s="51" t="str">
        <f t="shared" si="6"/>
        <v/>
      </c>
    </row>
    <row r="46" spans="2:20" ht="12.75" customHeight="1" x14ac:dyDescent="0.25">
      <c r="B46" s="16" t="str">
        <f t="shared" si="0"/>
        <v/>
      </c>
      <c r="C46" s="17" t="str">
        <f t="shared" si="1"/>
        <v/>
      </c>
      <c r="D46" s="18" t="str">
        <f t="shared" si="2"/>
        <v/>
      </c>
      <c r="E46" s="18" t="str">
        <f t="shared" si="3"/>
        <v/>
      </c>
      <c r="F46" s="19" t="str">
        <f t="shared" si="4"/>
        <v/>
      </c>
      <c r="G46" s="30"/>
      <c r="H46" s="30"/>
      <c r="I46" s="30"/>
      <c r="J46" s="30"/>
      <c r="K46" s="31"/>
      <c r="L46" s="29"/>
      <c r="M46" s="29"/>
      <c r="N46" s="10"/>
      <c r="O46" s="38"/>
      <c r="P46" s="35"/>
      <c r="R46" s="40" t="str">
        <f t="shared" si="5"/>
        <v/>
      </c>
      <c r="S46" s="41"/>
      <c r="T46" s="51" t="str">
        <f t="shared" si="6"/>
        <v/>
      </c>
    </row>
    <row r="47" spans="2:20" ht="12.75" customHeight="1" x14ac:dyDescent="0.25">
      <c r="B47" s="16" t="str">
        <f t="shared" si="0"/>
        <v/>
      </c>
      <c r="C47" s="17" t="str">
        <f t="shared" si="1"/>
        <v/>
      </c>
      <c r="D47" s="18" t="str">
        <f t="shared" si="2"/>
        <v/>
      </c>
      <c r="E47" s="18" t="str">
        <f t="shared" si="3"/>
        <v/>
      </c>
      <c r="F47" s="19" t="str">
        <f t="shared" si="4"/>
        <v/>
      </c>
      <c r="G47" s="30"/>
      <c r="H47" s="30"/>
      <c r="I47" s="30"/>
      <c r="J47" s="30"/>
      <c r="K47" s="31"/>
      <c r="L47" s="29"/>
      <c r="M47" s="29"/>
      <c r="N47" s="10"/>
      <c r="O47" s="38"/>
      <c r="P47" s="35"/>
      <c r="R47" s="40" t="str">
        <f t="shared" si="5"/>
        <v/>
      </c>
      <c r="S47" s="41"/>
      <c r="T47" s="51" t="str">
        <f t="shared" si="6"/>
        <v/>
      </c>
    </row>
    <row r="48" spans="2:20" ht="12.75" customHeight="1" x14ac:dyDescent="0.25">
      <c r="B48" s="16" t="str">
        <f t="shared" ref="B48:B64" si="7">IF(OR(TRIM(N48)=0,TRIM(N48)=""),"",IF(IFERROR(TRIM(INDEX(QryItemNamed,MATCH(TRIM(N48),ITEM,0),2)),"")="Y","SPECIAL",LEFT(IFERROR(TRIM(INDEX(ITEM,MATCH(TRIM(N48),ITEM,0))),""),3)))</f>
        <v/>
      </c>
      <c r="C48" s="17" t="str">
        <f t="shared" ref="C48:C64" si="8">IF(OR(TRIM(N48)=0,TRIM(N48)=""),"",IF(IFERROR(TRIM(INDEX(QryItemNamed,MATCH(TRIM(N48),ITEM,0),2)),"")="Y",LEFT(IFERROR(TRIM(INDEX(ITEM,MATCH(TRIM(N48),ITEM,0))),""),3)&amp;RIGHT(IFERROR(TRIM(INDEX(ITEM,MATCH(TRIM(N48),ITEM,0))),""),5),RIGHT(IFERROR(TRIM(INDEX(ITEM,MATCH(TRIM(N48),ITEM,0))),""),5)))</f>
        <v/>
      </c>
      <c r="D48" s="18" t="str">
        <f t="shared" ref="D48:D64" si="9">IF(OR(TRIM(N48)=0,TRIM(N48)=""),"",IF(IFERROR(TRIM(INDEX(QryItemNamed,MATCH(TRIM(N48),ITEM,0),3)),"")="LS","LS",IF((SUM(G48:J48)+O48)=0,"",SUM(G48:J48)+O48)))</f>
        <v/>
      </c>
      <c r="E48" s="18" t="str">
        <f t="shared" ref="E48:E64" si="10">IF(OR(TRIM(N48)=0,TRIM(N48)=""),"",IF(IFERROR(TRIM(INDEX(QryItemNamed,MATCH(TRIM(N48),ITEM,0),3)),"")="LS","",IFERROR(TRIM(INDEX(QryItemNamed,MATCH(TRIM(N48),ITEM,0),3)),"")))</f>
        <v/>
      </c>
      <c r="F48" s="19" t="str">
        <f t="shared" ref="F48:F64" si="11">IF(OR(TRIM(N48)=0,TRIM(N48)=""),IF(P48="","",P48),IF(IFERROR(TRIM(INDEX(QryItemNamed,MATCH(TRIM(N48),ITEM,0),2)),"")="Y",TRIM(RIGHT(IFERROR(TRIM(INDEX(QryItemNamed,MATCH(TRIM(N48),ITEM,0),4)),"123456789012"),LEN(IFERROR(TRIM(INDEX(QryItemNamed,MATCH(TRIM(N48),ITEM,0),4)),"123456789012"))-9))&amp;P48,IFERROR(TRIM(INDEX(QryItemNamed,MATCH(TRIM(N48),ITEM,0),4))&amp;P48,"ITEM CODE DOES NOT EXIST IN ITEM MASTER")))</f>
        <v/>
      </c>
      <c r="G48" s="30"/>
      <c r="H48" s="30"/>
      <c r="I48" s="30"/>
      <c r="J48" s="30"/>
      <c r="K48" s="31"/>
      <c r="L48" s="29"/>
      <c r="M48" s="29"/>
      <c r="N48" s="10"/>
      <c r="O48" s="38"/>
      <c r="P48" s="35"/>
      <c r="R48" s="40" t="str">
        <f t="shared" ref="R48:R64" si="12">IF(OR(TRIM(N48)=0,TRIM(N48)=""),"",IFERROR(TRIM(INDEX(QryItemNamed,MATCH(TRIM(N48),ITEM,0),6)),""))</f>
        <v/>
      </c>
      <c r="S48" s="41"/>
      <c r="T48" s="51" t="str">
        <f t="shared" ref="T48:T64" si="13">IF(OR(TRIM(N48)=0,TRIM(N48)=""),"",IFERROR(TRIM(INDEX(QryItemNamed,MATCH(TRIM(N48),ITEM,0),7)),""))</f>
        <v/>
      </c>
    </row>
    <row r="49" spans="2:20" ht="12.75" customHeight="1" x14ac:dyDescent="0.25">
      <c r="B49" s="16" t="str">
        <f t="shared" si="7"/>
        <v/>
      </c>
      <c r="C49" s="17" t="str">
        <f t="shared" si="8"/>
        <v/>
      </c>
      <c r="D49" s="18" t="str">
        <f t="shared" si="9"/>
        <v/>
      </c>
      <c r="E49" s="18" t="str">
        <f t="shared" si="10"/>
        <v/>
      </c>
      <c r="F49" s="19" t="str">
        <f t="shared" si="11"/>
        <v/>
      </c>
      <c r="G49" s="30"/>
      <c r="H49" s="30"/>
      <c r="I49" s="30"/>
      <c r="J49" s="30"/>
      <c r="K49" s="31"/>
      <c r="L49" s="29"/>
      <c r="M49" s="29"/>
      <c r="N49" s="10"/>
      <c r="O49" s="38"/>
      <c r="P49" s="35"/>
      <c r="R49" s="40" t="str">
        <f t="shared" si="12"/>
        <v/>
      </c>
      <c r="S49" s="41"/>
      <c r="T49" s="51" t="str">
        <f t="shared" si="13"/>
        <v/>
      </c>
    </row>
    <row r="50" spans="2:20" ht="12.75" customHeight="1" x14ac:dyDescent="0.25">
      <c r="B50" s="16" t="str">
        <f t="shared" si="7"/>
        <v/>
      </c>
      <c r="C50" s="17" t="str">
        <f t="shared" si="8"/>
        <v/>
      </c>
      <c r="D50" s="18" t="str">
        <f t="shared" si="9"/>
        <v/>
      </c>
      <c r="E50" s="18" t="str">
        <f t="shared" si="10"/>
        <v/>
      </c>
      <c r="F50" s="19" t="str">
        <f t="shared" si="11"/>
        <v/>
      </c>
      <c r="G50" s="30"/>
      <c r="H50" s="30"/>
      <c r="I50" s="30"/>
      <c r="J50" s="30"/>
      <c r="K50" s="31"/>
      <c r="L50" s="29"/>
      <c r="M50" s="29"/>
      <c r="N50" s="10"/>
      <c r="O50" s="38"/>
      <c r="P50" s="35"/>
      <c r="R50" s="40" t="str">
        <f t="shared" si="12"/>
        <v/>
      </c>
      <c r="S50" s="41"/>
      <c r="T50" s="51" t="str">
        <f t="shared" si="13"/>
        <v/>
      </c>
    </row>
    <row r="51" spans="2:20" ht="12.75" customHeight="1" x14ac:dyDescent="0.25">
      <c r="B51" s="16" t="str">
        <f t="shared" si="7"/>
        <v/>
      </c>
      <c r="C51" s="17" t="str">
        <f t="shared" si="8"/>
        <v/>
      </c>
      <c r="D51" s="18" t="str">
        <f t="shared" si="9"/>
        <v/>
      </c>
      <c r="E51" s="18" t="str">
        <f t="shared" si="10"/>
        <v/>
      </c>
      <c r="F51" s="19" t="str">
        <f t="shared" si="11"/>
        <v/>
      </c>
      <c r="G51" s="30"/>
      <c r="H51" s="30"/>
      <c r="I51" s="30"/>
      <c r="J51" s="30"/>
      <c r="K51" s="31"/>
      <c r="L51" s="29"/>
      <c r="M51" s="29"/>
      <c r="N51" s="10"/>
      <c r="O51" s="38"/>
      <c r="P51" s="35"/>
      <c r="R51" s="40" t="str">
        <f t="shared" si="12"/>
        <v/>
      </c>
      <c r="S51" s="41"/>
      <c r="T51" s="51" t="str">
        <f t="shared" si="13"/>
        <v/>
      </c>
    </row>
    <row r="52" spans="2:20" ht="12.75" customHeight="1" x14ac:dyDescent="0.25">
      <c r="B52" s="16" t="str">
        <f t="shared" si="7"/>
        <v/>
      </c>
      <c r="C52" s="17" t="str">
        <f t="shared" si="8"/>
        <v/>
      </c>
      <c r="D52" s="18" t="str">
        <f t="shared" si="9"/>
        <v/>
      </c>
      <c r="E52" s="18" t="str">
        <f t="shared" si="10"/>
        <v/>
      </c>
      <c r="F52" s="19" t="str">
        <f t="shared" si="11"/>
        <v/>
      </c>
      <c r="G52" s="30"/>
      <c r="H52" s="30"/>
      <c r="I52" s="30"/>
      <c r="J52" s="30"/>
      <c r="K52" s="31"/>
      <c r="L52" s="29"/>
      <c r="M52" s="29"/>
      <c r="N52" s="10"/>
      <c r="O52" s="38"/>
      <c r="P52" s="35"/>
      <c r="R52" s="40" t="str">
        <f t="shared" si="12"/>
        <v/>
      </c>
      <c r="S52" s="41"/>
      <c r="T52" s="51" t="str">
        <f t="shared" si="13"/>
        <v/>
      </c>
    </row>
    <row r="53" spans="2:20" ht="12.75" customHeight="1" x14ac:dyDescent="0.25">
      <c r="B53" s="16" t="str">
        <f t="shared" si="7"/>
        <v/>
      </c>
      <c r="C53" s="17" t="str">
        <f t="shared" si="8"/>
        <v/>
      </c>
      <c r="D53" s="18" t="str">
        <f t="shared" si="9"/>
        <v/>
      </c>
      <c r="E53" s="18" t="str">
        <f t="shared" si="10"/>
        <v/>
      </c>
      <c r="F53" s="19" t="str">
        <f t="shared" si="11"/>
        <v/>
      </c>
      <c r="G53" s="30"/>
      <c r="H53" s="30"/>
      <c r="I53" s="30"/>
      <c r="J53" s="30"/>
      <c r="K53" s="31"/>
      <c r="L53" s="29"/>
      <c r="M53" s="29"/>
      <c r="N53" s="10"/>
      <c r="O53" s="38"/>
      <c r="P53" s="35"/>
      <c r="R53" s="40" t="str">
        <f t="shared" si="12"/>
        <v/>
      </c>
      <c r="S53" s="41"/>
      <c r="T53" s="51" t="str">
        <f t="shared" si="13"/>
        <v/>
      </c>
    </row>
    <row r="54" spans="2:20" ht="12.75" customHeight="1" x14ac:dyDescent="0.25">
      <c r="B54" s="16" t="str">
        <f t="shared" si="7"/>
        <v/>
      </c>
      <c r="C54" s="17" t="str">
        <f t="shared" si="8"/>
        <v/>
      </c>
      <c r="D54" s="18" t="str">
        <f t="shared" si="9"/>
        <v/>
      </c>
      <c r="E54" s="18" t="str">
        <f t="shared" si="10"/>
        <v/>
      </c>
      <c r="F54" s="19" t="str">
        <f t="shared" si="11"/>
        <v/>
      </c>
      <c r="G54" s="30"/>
      <c r="H54" s="30"/>
      <c r="I54" s="30"/>
      <c r="J54" s="30"/>
      <c r="K54" s="31"/>
      <c r="L54" s="29"/>
      <c r="M54" s="29"/>
      <c r="N54" s="10"/>
      <c r="O54" s="38"/>
      <c r="P54" s="35"/>
      <c r="R54" s="40" t="str">
        <f t="shared" si="12"/>
        <v/>
      </c>
      <c r="S54" s="41"/>
      <c r="T54" s="51" t="str">
        <f t="shared" si="13"/>
        <v/>
      </c>
    </row>
    <row r="55" spans="2:20" ht="12.75" customHeight="1" x14ac:dyDescent="0.25">
      <c r="B55" s="16" t="str">
        <f t="shared" si="7"/>
        <v/>
      </c>
      <c r="C55" s="17" t="str">
        <f t="shared" si="8"/>
        <v/>
      </c>
      <c r="D55" s="18" t="str">
        <f t="shared" si="9"/>
        <v/>
      </c>
      <c r="E55" s="18" t="str">
        <f t="shared" si="10"/>
        <v/>
      </c>
      <c r="F55" s="19" t="str">
        <f t="shared" si="11"/>
        <v/>
      </c>
      <c r="G55" s="30"/>
      <c r="H55" s="30"/>
      <c r="I55" s="30"/>
      <c r="J55" s="30"/>
      <c r="K55" s="31"/>
      <c r="L55" s="29"/>
      <c r="M55" s="29"/>
      <c r="N55" s="10"/>
      <c r="O55" s="38"/>
      <c r="P55" s="35"/>
      <c r="R55" s="40" t="str">
        <f t="shared" si="12"/>
        <v/>
      </c>
      <c r="S55" s="41"/>
      <c r="T55" s="51" t="str">
        <f t="shared" si="13"/>
        <v/>
      </c>
    </row>
    <row r="56" spans="2:20" ht="12.75" customHeight="1" x14ac:dyDescent="0.25">
      <c r="B56" s="16" t="str">
        <f t="shared" si="7"/>
        <v/>
      </c>
      <c r="C56" s="17" t="str">
        <f t="shared" si="8"/>
        <v/>
      </c>
      <c r="D56" s="18" t="str">
        <f t="shared" si="9"/>
        <v/>
      </c>
      <c r="E56" s="18" t="str">
        <f t="shared" si="10"/>
        <v/>
      </c>
      <c r="F56" s="19" t="str">
        <f t="shared" si="11"/>
        <v/>
      </c>
      <c r="G56" s="30"/>
      <c r="H56" s="30"/>
      <c r="I56" s="30"/>
      <c r="J56" s="30"/>
      <c r="K56" s="31"/>
      <c r="L56" s="29"/>
      <c r="M56" s="29"/>
      <c r="N56" s="10"/>
      <c r="O56" s="38"/>
      <c r="P56" s="35"/>
      <c r="R56" s="40" t="str">
        <f t="shared" si="12"/>
        <v/>
      </c>
      <c r="S56" s="41"/>
      <c r="T56" s="51" t="str">
        <f t="shared" si="13"/>
        <v/>
      </c>
    </row>
    <row r="57" spans="2:20" ht="12.75" customHeight="1" x14ac:dyDescent="0.25">
      <c r="B57" s="16" t="str">
        <f t="shared" si="7"/>
        <v/>
      </c>
      <c r="C57" s="17" t="str">
        <f t="shared" si="8"/>
        <v/>
      </c>
      <c r="D57" s="18" t="str">
        <f t="shared" si="9"/>
        <v/>
      </c>
      <c r="E57" s="18" t="str">
        <f t="shared" si="10"/>
        <v/>
      </c>
      <c r="F57" s="19" t="str">
        <f t="shared" si="11"/>
        <v/>
      </c>
      <c r="G57" s="30"/>
      <c r="H57" s="30"/>
      <c r="I57" s="30"/>
      <c r="J57" s="30"/>
      <c r="K57" s="31"/>
      <c r="L57" s="29"/>
      <c r="M57" s="29"/>
      <c r="N57" s="10"/>
      <c r="O57" s="38"/>
      <c r="P57" s="35"/>
      <c r="R57" s="40" t="str">
        <f t="shared" si="12"/>
        <v/>
      </c>
      <c r="S57" s="41"/>
      <c r="T57" s="51" t="str">
        <f t="shared" si="13"/>
        <v/>
      </c>
    </row>
    <row r="58" spans="2:20" ht="12.75" customHeight="1" x14ac:dyDescent="0.25">
      <c r="B58" s="16" t="str">
        <f t="shared" si="7"/>
        <v/>
      </c>
      <c r="C58" s="17" t="str">
        <f t="shared" si="8"/>
        <v/>
      </c>
      <c r="D58" s="18" t="str">
        <f t="shared" si="9"/>
        <v/>
      </c>
      <c r="E58" s="18" t="str">
        <f t="shared" si="10"/>
        <v/>
      </c>
      <c r="F58" s="19" t="str">
        <f t="shared" si="11"/>
        <v/>
      </c>
      <c r="G58" s="30"/>
      <c r="H58" s="30"/>
      <c r="I58" s="30"/>
      <c r="J58" s="30"/>
      <c r="K58" s="31"/>
      <c r="L58" s="29"/>
      <c r="M58" s="29"/>
      <c r="N58" s="10"/>
      <c r="O58" s="38"/>
      <c r="P58" s="35"/>
      <c r="R58" s="40" t="str">
        <f t="shared" si="12"/>
        <v/>
      </c>
      <c r="S58" s="41"/>
      <c r="T58" s="51" t="str">
        <f t="shared" si="13"/>
        <v/>
      </c>
    </row>
    <row r="59" spans="2:20" ht="12.75" customHeight="1" x14ac:dyDescent="0.25">
      <c r="B59" s="16" t="str">
        <f t="shared" si="7"/>
        <v/>
      </c>
      <c r="C59" s="17" t="str">
        <f t="shared" si="8"/>
        <v/>
      </c>
      <c r="D59" s="18" t="str">
        <f t="shared" si="9"/>
        <v/>
      </c>
      <c r="E59" s="18" t="str">
        <f t="shared" si="10"/>
        <v/>
      </c>
      <c r="F59" s="19" t="str">
        <f t="shared" si="11"/>
        <v/>
      </c>
      <c r="G59" s="30"/>
      <c r="H59" s="30"/>
      <c r="I59" s="30"/>
      <c r="J59" s="30"/>
      <c r="K59" s="31"/>
      <c r="L59" s="29"/>
      <c r="M59" s="29"/>
      <c r="N59" s="10"/>
      <c r="O59" s="38"/>
      <c r="P59" s="35"/>
      <c r="R59" s="40" t="str">
        <f t="shared" si="12"/>
        <v/>
      </c>
      <c r="S59" s="41"/>
      <c r="T59" s="51" t="str">
        <f t="shared" si="13"/>
        <v/>
      </c>
    </row>
    <row r="60" spans="2:20" ht="12.75" customHeight="1" x14ac:dyDescent="0.25">
      <c r="B60" s="16" t="str">
        <f t="shared" si="7"/>
        <v/>
      </c>
      <c r="C60" s="17" t="str">
        <f t="shared" si="8"/>
        <v/>
      </c>
      <c r="D60" s="18" t="str">
        <f t="shared" si="9"/>
        <v/>
      </c>
      <c r="E60" s="18" t="str">
        <f t="shared" si="10"/>
        <v/>
      </c>
      <c r="F60" s="19" t="str">
        <f t="shared" si="11"/>
        <v/>
      </c>
      <c r="G60" s="30"/>
      <c r="H60" s="30"/>
      <c r="I60" s="30"/>
      <c r="J60" s="30"/>
      <c r="K60" s="31"/>
      <c r="L60" s="29"/>
      <c r="M60" s="29"/>
      <c r="N60" s="10"/>
      <c r="O60" s="38"/>
      <c r="P60" s="35"/>
      <c r="R60" s="40" t="str">
        <f t="shared" si="12"/>
        <v/>
      </c>
      <c r="S60" s="41"/>
      <c r="T60" s="51" t="str">
        <f t="shared" si="13"/>
        <v/>
      </c>
    </row>
    <row r="61" spans="2:20" ht="12.75" customHeight="1" x14ac:dyDescent="0.25">
      <c r="B61" s="16" t="str">
        <f t="shared" si="7"/>
        <v/>
      </c>
      <c r="C61" s="17" t="str">
        <f t="shared" si="8"/>
        <v/>
      </c>
      <c r="D61" s="18" t="str">
        <f t="shared" si="9"/>
        <v/>
      </c>
      <c r="E61" s="18" t="str">
        <f t="shared" si="10"/>
        <v/>
      </c>
      <c r="F61" s="19" t="str">
        <f t="shared" si="11"/>
        <v/>
      </c>
      <c r="G61" s="30"/>
      <c r="H61" s="30"/>
      <c r="I61" s="30"/>
      <c r="J61" s="30"/>
      <c r="K61" s="31"/>
      <c r="L61" s="29"/>
      <c r="M61" s="29"/>
      <c r="N61" s="10"/>
      <c r="O61" s="38"/>
      <c r="P61" s="35"/>
      <c r="R61" s="40" t="str">
        <f t="shared" si="12"/>
        <v/>
      </c>
      <c r="S61" s="41"/>
      <c r="T61" s="51" t="str">
        <f t="shared" si="13"/>
        <v/>
      </c>
    </row>
    <row r="62" spans="2:20" ht="12.75" customHeight="1" x14ac:dyDescent="0.25">
      <c r="B62" s="16" t="str">
        <f t="shared" si="7"/>
        <v/>
      </c>
      <c r="C62" s="17" t="str">
        <f t="shared" si="8"/>
        <v/>
      </c>
      <c r="D62" s="18" t="str">
        <f t="shared" si="9"/>
        <v/>
      </c>
      <c r="E62" s="18" t="str">
        <f t="shared" si="10"/>
        <v/>
      </c>
      <c r="F62" s="19" t="str">
        <f t="shared" si="11"/>
        <v/>
      </c>
      <c r="G62" s="30"/>
      <c r="H62" s="30"/>
      <c r="I62" s="30"/>
      <c r="J62" s="30"/>
      <c r="K62" s="31"/>
      <c r="L62" s="29"/>
      <c r="M62" s="29"/>
      <c r="N62" s="10"/>
      <c r="O62" s="38"/>
      <c r="P62" s="35"/>
      <c r="R62" s="40" t="str">
        <f t="shared" si="12"/>
        <v/>
      </c>
      <c r="S62" s="41"/>
      <c r="T62" s="51" t="str">
        <f t="shared" si="13"/>
        <v/>
      </c>
    </row>
    <row r="63" spans="2:20" ht="12.75" customHeight="1" x14ac:dyDescent="0.25">
      <c r="B63" s="16" t="str">
        <f t="shared" si="7"/>
        <v/>
      </c>
      <c r="C63" s="17" t="str">
        <f t="shared" si="8"/>
        <v/>
      </c>
      <c r="D63" s="18" t="str">
        <f t="shared" si="9"/>
        <v/>
      </c>
      <c r="E63" s="18" t="str">
        <f t="shared" si="10"/>
        <v/>
      </c>
      <c r="F63" s="19" t="str">
        <f t="shared" si="11"/>
        <v/>
      </c>
      <c r="G63" s="30"/>
      <c r="H63" s="30"/>
      <c r="I63" s="30"/>
      <c r="J63" s="30"/>
      <c r="K63" s="31"/>
      <c r="L63" s="29"/>
      <c r="M63" s="29"/>
      <c r="N63" s="10"/>
      <c r="O63" s="38"/>
      <c r="P63" s="35"/>
      <c r="R63" s="40" t="str">
        <f t="shared" si="12"/>
        <v/>
      </c>
      <c r="S63" s="41"/>
      <c r="T63" s="51" t="str">
        <f t="shared" si="13"/>
        <v/>
      </c>
    </row>
    <row r="64" spans="2:20" ht="12.75" customHeight="1" thickBot="1" x14ac:dyDescent="0.3">
      <c r="B64" s="20" t="str">
        <f t="shared" si="7"/>
        <v/>
      </c>
      <c r="C64" s="21" t="str">
        <f t="shared" si="8"/>
        <v/>
      </c>
      <c r="D64" s="22" t="str">
        <f t="shared" si="9"/>
        <v/>
      </c>
      <c r="E64" s="22" t="str">
        <f t="shared" si="10"/>
        <v/>
      </c>
      <c r="F64" s="23" t="str">
        <f t="shared" si="11"/>
        <v/>
      </c>
      <c r="G64" s="32"/>
      <c r="H64" s="32"/>
      <c r="I64" s="32"/>
      <c r="J64" s="32"/>
      <c r="K64" s="33"/>
      <c r="L64" s="29"/>
      <c r="M64" s="29"/>
      <c r="N64" s="24"/>
      <c r="O64" s="39"/>
      <c r="P64" s="36"/>
      <c r="R64" s="42" t="str">
        <f t="shared" si="12"/>
        <v/>
      </c>
      <c r="S64" s="43"/>
      <c r="T64" s="51" t="str">
        <f t="shared" si="13"/>
        <v/>
      </c>
    </row>
  </sheetData>
  <sheetProtection sheet="1" objects="1" scenarios="1"/>
  <mergeCells count="21">
    <mergeCell ref="C14:C15"/>
    <mergeCell ref="D14:D15"/>
    <mergeCell ref="E14:E15"/>
    <mergeCell ref="F14:F15"/>
    <mergeCell ref="G14:G15"/>
    <mergeCell ref="O9:P9"/>
    <mergeCell ref="R13:S15"/>
    <mergeCell ref="B8:F8"/>
    <mergeCell ref="G8:P8"/>
    <mergeCell ref="O12:P12"/>
    <mergeCell ref="O11:P11"/>
    <mergeCell ref="O10:P10"/>
    <mergeCell ref="H14:H15"/>
    <mergeCell ref="I14:I15"/>
    <mergeCell ref="N13:N15"/>
    <mergeCell ref="P13:P15"/>
    <mergeCell ref="O13:O15"/>
    <mergeCell ref="J14:J15"/>
    <mergeCell ref="B12:K13"/>
    <mergeCell ref="K14:K15"/>
    <mergeCell ref="B14:B15"/>
  </mergeCells>
  <phoneticPr fontId="0" type="noConversion"/>
  <conditionalFormatting sqref="F16:F64">
    <cfRule type="expression" priority="29" stopIfTrue="1">
      <formula>N16=""</formula>
    </cfRule>
    <cfRule type="expression" dxfId="16" priority="30">
      <formula>$F16="ITEM CODE DOES NOT EXIST IN ITEM MASTER"</formula>
    </cfRule>
  </conditionalFormatting>
  <conditionalFormatting sqref="P16:P33 P35:P64">
    <cfRule type="expression" priority="27" stopIfTrue="1">
      <formula>$N16=""</formula>
    </cfRule>
    <cfRule type="expression" dxfId="15" priority="28">
      <formula>$T16=1</formula>
    </cfRule>
  </conditionalFormatting>
  <conditionalFormatting sqref="P28">
    <cfRule type="expression" priority="25" stopIfTrue="1">
      <formula>$N28=""</formula>
    </cfRule>
    <cfRule type="expression" dxfId="14" priority="26">
      <formula>$T28=1</formula>
    </cfRule>
  </conditionalFormatting>
  <conditionalFormatting sqref="P29">
    <cfRule type="expression" priority="23" stopIfTrue="1">
      <formula>$N29=""</formula>
    </cfRule>
    <cfRule type="expression" dxfId="13" priority="24">
      <formula>$T29=1</formula>
    </cfRule>
  </conditionalFormatting>
  <conditionalFormatting sqref="P29">
    <cfRule type="expression" priority="21" stopIfTrue="1">
      <formula>$N29=""</formula>
    </cfRule>
    <cfRule type="expression" dxfId="12" priority="22">
      <formula>$T29=1</formula>
    </cfRule>
  </conditionalFormatting>
  <conditionalFormatting sqref="P30">
    <cfRule type="expression" priority="19" stopIfTrue="1">
      <formula>$N30=""</formula>
    </cfRule>
    <cfRule type="expression" dxfId="11" priority="20">
      <formula>$T30=1</formula>
    </cfRule>
  </conditionalFormatting>
  <conditionalFormatting sqref="P29">
    <cfRule type="expression" priority="17" stopIfTrue="1">
      <formula>$N29=""</formula>
    </cfRule>
    <cfRule type="expression" dxfId="10" priority="18">
      <formula>$T29=1</formula>
    </cfRule>
  </conditionalFormatting>
  <conditionalFormatting sqref="P32">
    <cfRule type="expression" priority="15" stopIfTrue="1">
      <formula>$N32=""</formula>
    </cfRule>
    <cfRule type="expression" dxfId="9" priority="16">
      <formula>$T32=1</formula>
    </cfRule>
  </conditionalFormatting>
  <conditionalFormatting sqref="P32">
    <cfRule type="expression" priority="13" stopIfTrue="1">
      <formula>$N32=""</formula>
    </cfRule>
    <cfRule type="expression" dxfId="8" priority="14">
      <formula>$T32=1</formula>
    </cfRule>
  </conditionalFormatting>
  <conditionalFormatting sqref="P31">
    <cfRule type="expression" priority="11" stopIfTrue="1">
      <formula>$N31=""</formula>
    </cfRule>
    <cfRule type="expression" dxfId="7" priority="12">
      <formula>$T31=1</formula>
    </cfRule>
  </conditionalFormatting>
  <conditionalFormatting sqref="P33">
    <cfRule type="expression" priority="9" stopIfTrue="1">
      <formula>$N33=""</formula>
    </cfRule>
    <cfRule type="expression" dxfId="6" priority="10">
      <formula>$T33=1</formula>
    </cfRule>
  </conditionalFormatting>
  <conditionalFormatting sqref="P33">
    <cfRule type="expression" priority="7" stopIfTrue="1">
      <formula>$N33=""</formula>
    </cfRule>
    <cfRule type="expression" dxfId="5" priority="8">
      <formula>$T33=1</formula>
    </cfRule>
  </conditionalFormatting>
  <conditionalFormatting sqref="P34">
    <cfRule type="expression" priority="5" stopIfTrue="1">
      <formula>$N34=""</formula>
    </cfRule>
    <cfRule type="expression" dxfId="4" priority="6">
      <formula>$T34=1</formula>
    </cfRule>
  </conditionalFormatting>
  <conditionalFormatting sqref="P34">
    <cfRule type="expression" priority="3" stopIfTrue="1">
      <formula>$N34=""</formula>
    </cfRule>
    <cfRule type="expression" dxfId="3" priority="4">
      <formula>$T34=1</formula>
    </cfRule>
  </conditionalFormatting>
  <conditionalFormatting sqref="P34">
    <cfRule type="expression" priority="1" stopIfTrue="1">
      <formula>$N34=""</formula>
    </cfRule>
    <cfRule type="expression" dxfId="2" priority="2">
      <formula>$T34=1</formula>
    </cfRule>
  </conditionalFormatting>
  <pageMargins left="0.75" right="0.75" top="1" bottom="1" header="0.5" footer="0.5"/>
  <pageSetup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16EA-59D1-4940-B6AC-259B472BDFE0}">
  <dimension ref="A1:F59"/>
  <sheetViews>
    <sheetView topLeftCell="A25" workbookViewId="0">
      <selection activeCell="I65" sqref="I65"/>
    </sheetView>
  </sheetViews>
  <sheetFormatPr defaultRowHeight="13.2" x14ac:dyDescent="0.25"/>
  <cols>
    <col min="3" max="3" width="13.109375" customWidth="1"/>
  </cols>
  <sheetData>
    <row r="1" spans="1:5" x14ac:dyDescent="0.25">
      <c r="A1" s="65" t="s">
        <v>47</v>
      </c>
    </row>
    <row r="3" spans="1:5" x14ac:dyDescent="0.25">
      <c r="A3" t="s">
        <v>57</v>
      </c>
    </row>
    <row r="4" spans="1:5" x14ac:dyDescent="0.25">
      <c r="B4" s="60" t="s">
        <v>48</v>
      </c>
      <c r="C4" s="60" t="s">
        <v>51</v>
      </c>
      <c r="D4" s="60" t="s">
        <v>52</v>
      </c>
    </row>
    <row r="5" spans="1:5" x14ac:dyDescent="0.25">
      <c r="A5" t="s">
        <v>50</v>
      </c>
      <c r="B5" s="61">
        <v>175.7</v>
      </c>
      <c r="C5" s="62">
        <f>(13*9+36*8)/144</f>
        <v>2.8125</v>
      </c>
      <c r="D5" s="63">
        <f>B5*C5</f>
        <v>494.15624999999994</v>
      </c>
      <c r="E5" t="s">
        <v>55</v>
      </c>
    </row>
    <row r="6" spans="1:5" x14ac:dyDescent="0.25">
      <c r="A6" t="s">
        <v>49</v>
      </c>
      <c r="B6" s="61">
        <v>15.5</v>
      </c>
      <c r="C6" s="62">
        <f>((10+18)/2*45/144+(10*35+8*6)/144)/2</f>
        <v>3.5694444444444446</v>
      </c>
      <c r="D6" s="63">
        <f t="shared" ref="D6:D7" si="0">B6*C6</f>
        <v>55.326388888888893</v>
      </c>
      <c r="E6" t="s">
        <v>55</v>
      </c>
    </row>
    <row r="7" spans="1:5" x14ac:dyDescent="0.25">
      <c r="B7" s="61">
        <v>14</v>
      </c>
      <c r="C7" s="62">
        <f>((10+18)/2*45/144+(10*35+8*6)/144)/2</f>
        <v>3.5694444444444446</v>
      </c>
      <c r="D7" s="63">
        <f t="shared" si="0"/>
        <v>49.972222222222229</v>
      </c>
      <c r="E7" t="s">
        <v>55</v>
      </c>
    </row>
    <row r="9" spans="1:5" x14ac:dyDescent="0.25">
      <c r="C9" s="64" t="s">
        <v>58</v>
      </c>
      <c r="D9" s="63">
        <f>SUM(D5:D7)/27</f>
        <v>22.202031893004115</v>
      </c>
      <c r="E9" t="s">
        <v>53</v>
      </c>
    </row>
    <row r="11" spans="1:5" x14ac:dyDescent="0.25">
      <c r="A11" t="s">
        <v>56</v>
      </c>
    </row>
    <row r="12" spans="1:5" x14ac:dyDescent="0.25">
      <c r="B12" s="60" t="s">
        <v>48</v>
      </c>
      <c r="C12" s="60" t="s">
        <v>51</v>
      </c>
      <c r="D12" s="60" t="s">
        <v>52</v>
      </c>
    </row>
    <row r="13" spans="1:5" x14ac:dyDescent="0.25">
      <c r="B13" s="61">
        <v>181.2</v>
      </c>
      <c r="C13" s="62">
        <f>(10+18)/2*45/144</f>
        <v>4.375</v>
      </c>
      <c r="D13" s="63">
        <f>B13*C13/27</f>
        <v>29.361111111111111</v>
      </c>
      <c r="E13" t="s">
        <v>53</v>
      </c>
    </row>
    <row r="15" spans="1:5" x14ac:dyDescent="0.25">
      <c r="C15" s="64" t="s">
        <v>54</v>
      </c>
      <c r="D15" s="63">
        <f>D9+D13</f>
        <v>51.563143004115226</v>
      </c>
      <c r="E15" t="s">
        <v>53</v>
      </c>
    </row>
    <row r="18" spans="1:5" x14ac:dyDescent="0.25">
      <c r="A18" s="65" t="s">
        <v>59</v>
      </c>
    </row>
    <row r="20" spans="1:5" x14ac:dyDescent="0.25">
      <c r="A20" t="s">
        <v>57</v>
      </c>
    </row>
    <row r="21" spans="1:5" x14ac:dyDescent="0.25">
      <c r="B21" s="60" t="s">
        <v>48</v>
      </c>
      <c r="C21" s="66" t="s">
        <v>60</v>
      </c>
      <c r="D21" s="66" t="s">
        <v>61</v>
      </c>
    </row>
    <row r="22" spans="1:5" x14ac:dyDescent="0.25">
      <c r="A22" t="s">
        <v>50</v>
      </c>
      <c r="B22" s="61">
        <v>175.7</v>
      </c>
      <c r="C22" s="62">
        <f>SQRT(3.5^2+0.67^2)+13/12+3.75+4/12+9.125/12+6/12</f>
        <v>9.990634932510762</v>
      </c>
      <c r="D22" s="63">
        <f>B22*C22</f>
        <v>1755.3545576421407</v>
      </c>
      <c r="E22" s="67" t="s">
        <v>62</v>
      </c>
    </row>
    <row r="23" spans="1:5" x14ac:dyDescent="0.25">
      <c r="A23" t="s">
        <v>49</v>
      </c>
      <c r="B23" s="61">
        <v>15.5</v>
      </c>
      <c r="C23" s="62">
        <f>(3.5+1.5+3.75+5/12+2.67+1.5+2.92+5/12)/2</f>
        <v>8.3366666666666678</v>
      </c>
      <c r="D23" s="63">
        <f t="shared" ref="D23:D24" si="1">B23*C23</f>
        <v>129.21833333333336</v>
      </c>
      <c r="E23" s="67" t="s">
        <v>62</v>
      </c>
    </row>
    <row r="24" spans="1:5" x14ac:dyDescent="0.25">
      <c r="B24" s="61">
        <v>14</v>
      </c>
      <c r="C24" s="62">
        <f>(3.5+1.5+3.75+5/12+2.67+1.5+2.92+5/12)/2</f>
        <v>8.3366666666666678</v>
      </c>
      <c r="D24" s="63">
        <f t="shared" si="1"/>
        <v>116.71333333333335</v>
      </c>
      <c r="E24" s="67" t="s">
        <v>62</v>
      </c>
    </row>
    <row r="26" spans="1:5" x14ac:dyDescent="0.25">
      <c r="C26" s="64" t="s">
        <v>58</v>
      </c>
      <c r="D26" s="63">
        <f>SUM(D22:D24)/9</f>
        <v>222.36513603431192</v>
      </c>
      <c r="E26" s="67" t="s">
        <v>63</v>
      </c>
    </row>
    <row r="28" spans="1:5" x14ac:dyDescent="0.25">
      <c r="A28" t="s">
        <v>56</v>
      </c>
    </row>
    <row r="29" spans="1:5" x14ac:dyDescent="0.25">
      <c r="B29" s="60" t="s">
        <v>48</v>
      </c>
      <c r="C29" s="66" t="s">
        <v>60</v>
      </c>
      <c r="D29" s="66" t="s">
        <v>61</v>
      </c>
    </row>
    <row r="30" spans="1:5" x14ac:dyDescent="0.25">
      <c r="B30" s="61">
        <v>181.2</v>
      </c>
      <c r="C30" s="62">
        <f>SQRT(3.5^2+0.67^2)+10/12</f>
        <v>4.3968849325107611</v>
      </c>
      <c r="D30" s="63">
        <f>B30*C30/9</f>
        <v>88.523949974549993</v>
      </c>
      <c r="E30" s="67" t="s">
        <v>63</v>
      </c>
    </row>
    <row r="32" spans="1:5" x14ac:dyDescent="0.25">
      <c r="C32" s="64" t="s">
        <v>54</v>
      </c>
      <c r="D32" s="63">
        <f>D26+D30</f>
        <v>310.88908600886191</v>
      </c>
      <c r="E32" s="67" t="s">
        <v>63</v>
      </c>
    </row>
    <row r="34" spans="1:6" x14ac:dyDescent="0.25">
      <c r="A34" s="65" t="s">
        <v>123</v>
      </c>
    </row>
    <row r="35" spans="1:6" x14ac:dyDescent="0.25">
      <c r="B35" s="67" t="s">
        <v>124</v>
      </c>
      <c r="D35">
        <v>1753</v>
      </c>
      <c r="E35" s="67" t="s">
        <v>63</v>
      </c>
      <c r="F35" s="67" t="s">
        <v>125</v>
      </c>
    </row>
    <row r="36" spans="1:6" x14ac:dyDescent="0.25">
      <c r="B36" s="67" t="s">
        <v>126</v>
      </c>
      <c r="D36" s="101">
        <f>D35-C53</f>
        <v>1686.3333333333333</v>
      </c>
      <c r="E36" s="67" t="s">
        <v>63</v>
      </c>
      <c r="F36" s="67" t="s">
        <v>127</v>
      </c>
    </row>
    <row r="37" spans="1:6" x14ac:dyDescent="0.25">
      <c r="B37" s="67" t="s">
        <v>128</v>
      </c>
      <c r="D37" s="101">
        <f>D35*0.1</f>
        <v>175.3</v>
      </c>
      <c r="E37" s="67" t="s">
        <v>63</v>
      </c>
      <c r="F37" s="144" t="s">
        <v>129</v>
      </c>
    </row>
    <row r="38" spans="1:6" x14ac:dyDescent="0.25">
      <c r="B38" s="67" t="s">
        <v>130</v>
      </c>
      <c r="D38" s="145">
        <v>3.55</v>
      </c>
      <c r="E38" s="67" t="s">
        <v>131</v>
      </c>
      <c r="F38" s="67" t="s">
        <v>132</v>
      </c>
    </row>
    <row r="39" spans="1:6" x14ac:dyDescent="0.25">
      <c r="D39" s="101">
        <f>D36*D38/12/3</f>
        <v>166.2912037037037</v>
      </c>
      <c r="E39" s="67" t="s">
        <v>53</v>
      </c>
    </row>
    <row r="41" spans="1:6" x14ac:dyDescent="0.25">
      <c r="A41" s="65" t="s">
        <v>104</v>
      </c>
    </row>
    <row r="42" spans="1:6" x14ac:dyDescent="0.25">
      <c r="A42" s="67" t="s">
        <v>106</v>
      </c>
      <c r="C42">
        <v>4.25</v>
      </c>
      <c r="D42" s="67" t="s">
        <v>62</v>
      </c>
    </row>
    <row r="43" spans="1:6" x14ac:dyDescent="0.25">
      <c r="A43" s="67" t="s">
        <v>107</v>
      </c>
      <c r="C43">
        <v>200</v>
      </c>
      <c r="D43" s="67" t="s">
        <v>90</v>
      </c>
    </row>
    <row r="44" spans="1:6" x14ac:dyDescent="0.25">
      <c r="C44" s="102">
        <f>C42*C43/27</f>
        <v>31.481481481481481</v>
      </c>
      <c r="D44" s="67" t="s">
        <v>53</v>
      </c>
    </row>
    <row r="47" spans="1:6" x14ac:dyDescent="0.25">
      <c r="A47" s="65" t="s">
        <v>105</v>
      </c>
    </row>
    <row r="48" spans="1:6" x14ac:dyDescent="0.25">
      <c r="A48" s="67" t="s">
        <v>60</v>
      </c>
      <c r="C48">
        <v>3</v>
      </c>
      <c r="D48" s="67" t="s">
        <v>90</v>
      </c>
    </row>
    <row r="49" spans="1:5" x14ac:dyDescent="0.25">
      <c r="A49" s="67" t="s">
        <v>108</v>
      </c>
      <c r="C49">
        <f>(8.5+3.5)/12</f>
        <v>1</v>
      </c>
      <c r="D49" s="67" t="s">
        <v>90</v>
      </c>
    </row>
    <row r="50" spans="1:5" x14ac:dyDescent="0.25">
      <c r="A50" s="67" t="s">
        <v>48</v>
      </c>
      <c r="C50">
        <v>200</v>
      </c>
      <c r="D50" s="67" t="s">
        <v>90</v>
      </c>
    </row>
    <row r="51" spans="1:5" x14ac:dyDescent="0.25">
      <c r="C51" s="102">
        <f>C48*C49*C50/27</f>
        <v>22.222222222222221</v>
      </c>
      <c r="D51" s="67" t="s">
        <v>53</v>
      </c>
    </row>
    <row r="53" spans="1:5" x14ac:dyDescent="0.25">
      <c r="C53" s="101">
        <f>C48*C50/9</f>
        <v>66.666666666666671</v>
      </c>
      <c r="D53" s="67" t="s">
        <v>63</v>
      </c>
      <c r="E53" s="67" t="s">
        <v>111</v>
      </c>
    </row>
    <row r="55" spans="1:5" x14ac:dyDescent="0.25">
      <c r="A55" s="65" t="s">
        <v>117</v>
      </c>
    </row>
    <row r="56" spans="1:5" x14ac:dyDescent="0.25">
      <c r="A56" s="67" t="s">
        <v>48</v>
      </c>
      <c r="C56">
        <v>200</v>
      </c>
    </row>
    <row r="57" spans="1:5" x14ac:dyDescent="0.25">
      <c r="A57" s="67" t="s">
        <v>118</v>
      </c>
      <c r="C57">
        <v>2.25</v>
      </c>
    </row>
    <row r="58" spans="1:5" x14ac:dyDescent="0.25">
      <c r="A58" s="67" t="s">
        <v>119</v>
      </c>
      <c r="C58">
        <v>9.8000000000000007</v>
      </c>
    </row>
    <row r="59" spans="1:5" x14ac:dyDescent="0.25">
      <c r="C59" s="102">
        <f>C56*C57*C58</f>
        <v>4410</v>
      </c>
      <c r="D59" s="67" t="s">
        <v>120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87DA-3677-44DA-8362-16AD5D1A4867}">
  <sheetPr>
    <pageSetUpPr fitToPage="1"/>
  </sheetPr>
  <dimension ref="A1:J44"/>
  <sheetViews>
    <sheetView topLeftCell="A4" workbookViewId="0">
      <selection activeCell="M38" sqref="M38"/>
    </sheetView>
  </sheetViews>
  <sheetFormatPr defaultRowHeight="13.2" x14ac:dyDescent="0.25"/>
  <cols>
    <col min="1" max="1" width="11.6640625" customWidth="1"/>
    <col min="2" max="2" width="12.6640625" customWidth="1"/>
    <col min="3" max="4" width="11.6640625" customWidth="1"/>
    <col min="5" max="5" width="100.6640625" customWidth="1"/>
    <col min="6" max="10" width="11.6640625" customWidth="1"/>
  </cols>
  <sheetData>
    <row r="1" spans="1:10" x14ac:dyDescent="0.25">
      <c r="A1" s="2"/>
      <c r="B1" s="2"/>
      <c r="C1" s="2"/>
      <c r="D1" s="2"/>
      <c r="E1" s="1"/>
      <c r="F1" s="1"/>
      <c r="G1" s="52" t="s">
        <v>9</v>
      </c>
      <c r="H1" s="53" t="s">
        <v>36</v>
      </c>
      <c r="I1" s="54" t="s">
        <v>11</v>
      </c>
      <c r="J1" s="55">
        <v>44175</v>
      </c>
    </row>
    <row r="2" spans="1:10" ht="13.8" thickBot="1" x14ac:dyDescent="0.3">
      <c r="A2" s="2"/>
      <c r="B2" s="2"/>
      <c r="C2" s="2"/>
      <c r="D2" s="2"/>
      <c r="E2" s="1"/>
      <c r="F2" s="1"/>
      <c r="G2" s="56" t="s">
        <v>10</v>
      </c>
      <c r="H2" s="57"/>
      <c r="I2" s="58" t="s">
        <v>11</v>
      </c>
      <c r="J2" s="59"/>
    </row>
    <row r="3" spans="1:10" x14ac:dyDescent="0.25">
      <c r="A3" s="122" t="str">
        <f>CONCATENATE("E S T I M A T E D     Q U A N T I T I E S"," (",N3,")")</f>
        <v>E S T I M A T E D     Q U A N T I T I E S ()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ht="13.8" thickBot="1" x14ac:dyDescent="0.3">
      <c r="A4" s="125"/>
      <c r="B4" s="126"/>
      <c r="C4" s="126"/>
      <c r="D4" s="126"/>
      <c r="E4" s="126"/>
      <c r="F4" s="126"/>
      <c r="G4" s="126"/>
      <c r="H4" s="126"/>
      <c r="I4" s="126"/>
      <c r="J4" s="127"/>
    </row>
    <row r="5" spans="1:10" x14ac:dyDescent="0.25">
      <c r="A5" s="130" t="s">
        <v>0</v>
      </c>
      <c r="B5" s="111" t="s">
        <v>1</v>
      </c>
      <c r="C5" s="111" t="s">
        <v>2</v>
      </c>
      <c r="D5" s="111" t="s">
        <v>3</v>
      </c>
      <c r="E5" s="111" t="s">
        <v>4</v>
      </c>
      <c r="F5" s="111" t="s">
        <v>5</v>
      </c>
      <c r="G5" s="111" t="s">
        <v>8</v>
      </c>
      <c r="H5" s="111" t="s">
        <v>6</v>
      </c>
      <c r="I5" s="111" t="s">
        <v>7</v>
      </c>
      <c r="J5" s="128" t="s">
        <v>15</v>
      </c>
    </row>
    <row r="6" spans="1:10" ht="13.8" thickBot="1" x14ac:dyDescent="0.3">
      <c r="A6" s="131"/>
      <c r="B6" s="112"/>
      <c r="C6" s="112"/>
      <c r="D6" s="112"/>
      <c r="E6" s="112"/>
      <c r="F6" s="112"/>
      <c r="G6" s="112"/>
      <c r="H6" s="112"/>
      <c r="I6" s="112"/>
      <c r="J6" s="129"/>
    </row>
    <row r="7" spans="1:10" x14ac:dyDescent="0.25">
      <c r="A7" s="12" t="s">
        <v>67</v>
      </c>
      <c r="B7" s="13" t="s">
        <v>68</v>
      </c>
      <c r="C7" s="13" t="s">
        <v>35</v>
      </c>
      <c r="D7" s="14" t="s">
        <v>69</v>
      </c>
      <c r="E7" s="15" t="s">
        <v>70</v>
      </c>
      <c r="F7" s="28"/>
      <c r="G7" s="28"/>
      <c r="H7" s="28"/>
      <c r="I7" s="28" t="s">
        <v>35</v>
      </c>
      <c r="J7" s="68" t="s">
        <v>65</v>
      </c>
    </row>
    <row r="8" spans="1:10" x14ac:dyDescent="0.25">
      <c r="A8" s="16" t="s">
        <v>71</v>
      </c>
      <c r="B8" s="17" t="s">
        <v>72</v>
      </c>
      <c r="C8" s="97">
        <v>27635</v>
      </c>
      <c r="D8" s="18" t="s">
        <v>73</v>
      </c>
      <c r="E8" s="19" t="s">
        <v>74</v>
      </c>
      <c r="F8" s="98"/>
      <c r="G8" s="98"/>
      <c r="H8" s="98">
        <v>27635</v>
      </c>
      <c r="I8" s="98"/>
      <c r="J8" s="69"/>
    </row>
    <row r="9" spans="1:10" x14ac:dyDescent="0.25">
      <c r="A9" s="16" t="s">
        <v>71</v>
      </c>
      <c r="B9" s="17" t="s">
        <v>75</v>
      </c>
      <c r="C9" s="97">
        <v>200</v>
      </c>
      <c r="D9" s="18" t="s">
        <v>73</v>
      </c>
      <c r="E9" s="19" t="s">
        <v>76</v>
      </c>
      <c r="F9" s="98"/>
      <c r="G9" s="98"/>
      <c r="H9" s="98"/>
      <c r="I9" s="98">
        <v>200</v>
      </c>
      <c r="J9" s="70" t="s">
        <v>66</v>
      </c>
    </row>
    <row r="10" spans="1:10" x14ac:dyDescent="0.25">
      <c r="A10" s="16" t="s">
        <v>77</v>
      </c>
      <c r="B10" s="17" t="s">
        <v>72</v>
      </c>
      <c r="C10" s="97">
        <v>2120</v>
      </c>
      <c r="D10" s="18" t="s">
        <v>78</v>
      </c>
      <c r="E10" s="19" t="s">
        <v>79</v>
      </c>
      <c r="F10" s="98"/>
      <c r="G10" s="98"/>
      <c r="H10" s="98">
        <v>2120</v>
      </c>
      <c r="I10" s="98"/>
      <c r="J10" s="69"/>
    </row>
    <row r="11" spans="1:10" x14ac:dyDescent="0.25">
      <c r="A11" s="16" t="s">
        <v>80</v>
      </c>
      <c r="B11" s="17" t="s">
        <v>81</v>
      </c>
      <c r="C11" s="97">
        <v>138</v>
      </c>
      <c r="D11" s="18" t="s">
        <v>53</v>
      </c>
      <c r="E11" s="19" t="s">
        <v>82</v>
      </c>
      <c r="F11" s="98"/>
      <c r="G11" s="98"/>
      <c r="H11" s="98">
        <v>138</v>
      </c>
      <c r="I11" s="98"/>
      <c r="J11" s="69"/>
    </row>
    <row r="12" spans="1:10" x14ac:dyDescent="0.25">
      <c r="A12" s="16" t="s">
        <v>69</v>
      </c>
      <c r="B12" s="17" t="s">
        <v>69</v>
      </c>
      <c r="C12" s="97" t="s">
        <v>69</v>
      </c>
      <c r="D12" s="18" t="s">
        <v>69</v>
      </c>
      <c r="E12" s="19" t="s">
        <v>69</v>
      </c>
      <c r="F12" s="98"/>
      <c r="G12" s="98"/>
      <c r="H12" s="98"/>
      <c r="I12" s="98"/>
      <c r="J12" s="69"/>
    </row>
    <row r="13" spans="1:10" x14ac:dyDescent="0.25">
      <c r="A13" s="16" t="s">
        <v>80</v>
      </c>
      <c r="B13" s="17" t="s">
        <v>83</v>
      </c>
      <c r="C13" s="97">
        <v>2</v>
      </c>
      <c r="D13" s="18" t="s">
        <v>53</v>
      </c>
      <c r="E13" s="19" t="s">
        <v>84</v>
      </c>
      <c r="F13" s="98">
        <v>2</v>
      </c>
      <c r="G13" s="98"/>
      <c r="H13" s="98"/>
      <c r="I13" s="98"/>
      <c r="J13" s="69"/>
    </row>
    <row r="14" spans="1:10" x14ac:dyDescent="0.25">
      <c r="A14" s="16" t="s">
        <v>85</v>
      </c>
      <c r="B14" s="17" t="s">
        <v>86</v>
      </c>
      <c r="C14" s="97">
        <v>839</v>
      </c>
      <c r="D14" s="18" t="s">
        <v>63</v>
      </c>
      <c r="E14" s="19" t="s">
        <v>87</v>
      </c>
      <c r="F14" s="98"/>
      <c r="G14" s="98"/>
      <c r="H14" s="98">
        <v>839</v>
      </c>
      <c r="I14" s="98"/>
      <c r="J14" s="69"/>
    </row>
    <row r="15" spans="1:10" x14ac:dyDescent="0.25">
      <c r="A15" s="16" t="s">
        <v>88</v>
      </c>
      <c r="B15" s="17" t="s">
        <v>89</v>
      </c>
      <c r="C15" s="97">
        <v>160</v>
      </c>
      <c r="D15" s="18" t="s">
        <v>90</v>
      </c>
      <c r="E15" s="19" t="s">
        <v>91</v>
      </c>
      <c r="F15" s="98">
        <v>160</v>
      </c>
      <c r="G15" s="98"/>
      <c r="H15" s="98"/>
      <c r="I15" s="98"/>
      <c r="J15" s="70" t="s">
        <v>65</v>
      </c>
    </row>
    <row r="16" spans="1:10" x14ac:dyDescent="0.25">
      <c r="A16" s="16" t="s">
        <v>92</v>
      </c>
      <c r="B16" s="17" t="s">
        <v>93</v>
      </c>
      <c r="C16" s="97">
        <v>2</v>
      </c>
      <c r="D16" s="18" t="s">
        <v>78</v>
      </c>
      <c r="E16" s="19" t="s">
        <v>94</v>
      </c>
      <c r="F16" s="98"/>
      <c r="G16" s="98"/>
      <c r="H16" s="98"/>
      <c r="I16" s="98">
        <v>2</v>
      </c>
      <c r="J16" s="71" t="s">
        <v>65</v>
      </c>
    </row>
    <row r="17" spans="1:10" x14ac:dyDescent="0.25">
      <c r="A17" s="16" t="s">
        <v>95</v>
      </c>
      <c r="B17" s="17" t="s">
        <v>96</v>
      </c>
      <c r="C17" s="97">
        <v>3944</v>
      </c>
      <c r="D17" s="18" t="s">
        <v>63</v>
      </c>
      <c r="E17" s="19" t="s">
        <v>97</v>
      </c>
      <c r="F17" s="98"/>
      <c r="G17" s="98"/>
      <c r="H17" s="98">
        <v>3944</v>
      </c>
      <c r="I17" s="98"/>
      <c r="J17" s="31"/>
    </row>
    <row r="18" spans="1:10" x14ac:dyDescent="0.25">
      <c r="A18" s="16" t="s">
        <v>69</v>
      </c>
      <c r="B18" s="17" t="s">
        <v>69</v>
      </c>
      <c r="C18" s="97" t="s">
        <v>69</v>
      </c>
      <c r="D18" s="18" t="s">
        <v>69</v>
      </c>
      <c r="E18" s="19" t="s">
        <v>69</v>
      </c>
      <c r="F18" s="98"/>
      <c r="G18" s="98"/>
      <c r="H18" s="98"/>
      <c r="I18" s="98"/>
      <c r="J18" s="31"/>
    </row>
    <row r="19" spans="1:10" x14ac:dyDescent="0.25">
      <c r="A19" s="16" t="s">
        <v>95</v>
      </c>
      <c r="B19" s="17" t="s">
        <v>98</v>
      </c>
      <c r="C19" s="97">
        <v>3944</v>
      </c>
      <c r="D19" s="18" t="s">
        <v>63</v>
      </c>
      <c r="E19" s="19" t="s">
        <v>99</v>
      </c>
      <c r="F19" s="98"/>
      <c r="G19" s="98"/>
      <c r="H19" s="98">
        <v>3944</v>
      </c>
      <c r="I19" s="98"/>
      <c r="J19" s="31"/>
    </row>
    <row r="20" spans="1:10" x14ac:dyDescent="0.25">
      <c r="A20" s="16" t="str">
        <f t="shared" ref="A20:A21" si="0">IF(OR(TRIM(M20)=0,TRIM(M20)=""),"",IF(IFERROR(TRIM(INDEX(QryItemNamed,MATCH(TRIM(M20),ITEM,0),2)),"")="Y","SPECIAL",LEFT(IFERROR(TRIM(INDEX(ITEM,MATCH(TRIM(M20),ITEM,0))),""),3)))</f>
        <v/>
      </c>
      <c r="B20" s="17" t="str">
        <f t="shared" ref="B20:B21" si="1">IF(OR(TRIM(M20)=0,TRIM(M20)=""),"",IF(IFERROR(TRIM(INDEX(QryItemNamed,MATCH(TRIM(M20),ITEM,0),2)),"")="Y",LEFT(IFERROR(TRIM(INDEX(ITEM,MATCH(TRIM(M20),ITEM,0))),""),3)&amp;RIGHT(IFERROR(TRIM(INDEX(ITEM,MATCH(TRIM(M20),ITEM,0))),""),5),RIGHT(IFERROR(TRIM(INDEX(ITEM,MATCH(TRIM(M20),ITEM,0))),""),5)))</f>
        <v/>
      </c>
      <c r="C20" s="18" t="str">
        <f t="shared" ref="C20:C21" si="2">IF(OR(TRIM(M20)=0,TRIM(M20)=""),"",IF(IFERROR(TRIM(INDEX(QryItemNamed,MATCH(TRIM(M20),ITEM,0),3)),"")="LS","LS",IF((SUM(F20:I20)+N20)=0,"",SUM(F20:I20)+N20)))</f>
        <v/>
      </c>
      <c r="D20" s="18" t="str">
        <f t="shared" ref="D20:D21" si="3">IF(OR(TRIM(M20)=0,TRIM(M20)=""),"",IF(IFERROR(TRIM(INDEX(QryItemNamed,MATCH(TRIM(M20),ITEM,0),3)),"")="LS","",IFERROR(TRIM(INDEX(QryItemNamed,MATCH(TRIM(M20),ITEM,0),3)),"")))</f>
        <v/>
      </c>
      <c r="E20" s="19" t="str">
        <f t="shared" ref="E20:E21" si="4">IF(OR(TRIM(M20)=0,TRIM(M20)=""),IF(O20="","",O20),IF(IFERROR(TRIM(INDEX(QryItemNamed,MATCH(TRIM(M20),ITEM,0),2)),"")="Y",TRIM(RIGHT(IFERROR(TRIM(INDEX(QryItemNamed,MATCH(TRIM(M20),ITEM,0),4)),"123456789012"),LEN(IFERROR(TRIM(INDEX(QryItemNamed,MATCH(TRIM(M20),ITEM,0),4)),"123456789012"))-9))&amp;O20,IFERROR(TRIM(INDEX(QryItemNamed,MATCH(TRIM(M20),ITEM,0),4))&amp;O20,"ITEM CODE DOES NOT EXIST IN ITEM MASTER")))</f>
        <v/>
      </c>
      <c r="F20" s="30"/>
      <c r="G20" s="30"/>
      <c r="H20" s="30"/>
      <c r="I20" s="30"/>
      <c r="J20" s="31"/>
    </row>
    <row r="21" spans="1:10" ht="13.8" thickBot="1" x14ac:dyDescent="0.3">
      <c r="A21" s="20" t="str">
        <f t="shared" si="0"/>
        <v/>
      </c>
      <c r="B21" s="21" t="str">
        <f t="shared" si="1"/>
        <v/>
      </c>
      <c r="C21" s="22" t="str">
        <f t="shared" si="2"/>
        <v/>
      </c>
      <c r="D21" s="22" t="str">
        <f t="shared" si="3"/>
        <v/>
      </c>
      <c r="E21" s="23" t="str">
        <f t="shared" si="4"/>
        <v/>
      </c>
      <c r="F21" s="32"/>
      <c r="G21" s="32"/>
      <c r="H21" s="32"/>
      <c r="I21" s="32"/>
      <c r="J21" s="33"/>
    </row>
    <row r="23" spans="1:10" ht="13.8" thickBot="1" x14ac:dyDescent="0.3"/>
    <row r="24" spans="1:10" x14ac:dyDescent="0.25">
      <c r="A24" s="66"/>
      <c r="B24" s="66"/>
      <c r="C24" s="66"/>
      <c r="D24" s="66"/>
      <c r="E24" s="67"/>
      <c r="F24" s="67"/>
      <c r="G24" s="72" t="s">
        <v>9</v>
      </c>
      <c r="H24" s="73" t="s">
        <v>36</v>
      </c>
      <c r="I24" s="74" t="s">
        <v>11</v>
      </c>
      <c r="J24" s="75">
        <v>44175</v>
      </c>
    </row>
    <row r="25" spans="1:10" ht="13.8" thickBot="1" x14ac:dyDescent="0.3">
      <c r="A25" s="66"/>
      <c r="B25" s="66"/>
      <c r="C25" s="66"/>
      <c r="D25" s="66"/>
      <c r="E25" s="67"/>
      <c r="F25" s="67"/>
      <c r="G25" s="76" t="s">
        <v>10</v>
      </c>
      <c r="H25" s="77"/>
      <c r="I25" s="78" t="s">
        <v>11</v>
      </c>
      <c r="J25" s="79"/>
    </row>
    <row r="26" spans="1:10" x14ac:dyDescent="0.25">
      <c r="A26" s="136" t="str">
        <f>CONCATENATE("E S T I M A T E D     Q U A N T I T I E S"," (",N26,")")</f>
        <v>E S T I M A T E D     Q U A N T I T I E S ()</v>
      </c>
      <c r="B26" s="137"/>
      <c r="C26" s="137"/>
      <c r="D26" s="137"/>
      <c r="E26" s="137"/>
      <c r="F26" s="137"/>
      <c r="G26" s="137"/>
      <c r="H26" s="137"/>
      <c r="I26" s="137"/>
      <c r="J26" s="138"/>
    </row>
    <row r="27" spans="1:10" ht="13.8" thickBot="1" x14ac:dyDescent="0.3">
      <c r="A27" s="139"/>
      <c r="B27" s="140"/>
      <c r="C27" s="140"/>
      <c r="D27" s="140"/>
      <c r="E27" s="140"/>
      <c r="F27" s="140"/>
      <c r="G27" s="140"/>
      <c r="H27" s="140"/>
      <c r="I27" s="140"/>
      <c r="J27" s="141"/>
    </row>
    <row r="28" spans="1:10" x14ac:dyDescent="0.25">
      <c r="A28" s="142" t="s">
        <v>0</v>
      </c>
      <c r="B28" s="132" t="s">
        <v>1</v>
      </c>
      <c r="C28" s="132" t="s">
        <v>2</v>
      </c>
      <c r="D28" s="132" t="s">
        <v>3</v>
      </c>
      <c r="E28" s="132" t="s">
        <v>4</v>
      </c>
      <c r="F28" s="132" t="s">
        <v>5</v>
      </c>
      <c r="G28" s="132" t="s">
        <v>8</v>
      </c>
      <c r="H28" s="132" t="s">
        <v>6</v>
      </c>
      <c r="I28" s="132" t="s">
        <v>7</v>
      </c>
      <c r="J28" s="134" t="s">
        <v>15</v>
      </c>
    </row>
    <row r="29" spans="1:10" ht="13.8" thickBot="1" x14ac:dyDescent="0.3">
      <c r="A29" s="143"/>
      <c r="B29" s="133"/>
      <c r="C29" s="133"/>
      <c r="D29" s="133"/>
      <c r="E29" s="133"/>
      <c r="F29" s="133"/>
      <c r="G29" s="133"/>
      <c r="H29" s="133"/>
      <c r="I29" s="133"/>
      <c r="J29" s="135"/>
    </row>
    <row r="30" spans="1:10" x14ac:dyDescent="0.25">
      <c r="A30" s="80" t="s">
        <v>67</v>
      </c>
      <c r="B30" s="81" t="s">
        <v>68</v>
      </c>
      <c r="C30" s="81" t="s">
        <v>35</v>
      </c>
      <c r="D30" s="82" t="s">
        <v>69</v>
      </c>
      <c r="E30" s="83" t="s">
        <v>70</v>
      </c>
      <c r="F30" s="84"/>
      <c r="G30" s="84"/>
      <c r="H30" s="84"/>
      <c r="I30" s="84" t="s">
        <v>35</v>
      </c>
      <c r="J30" s="68" t="s">
        <v>65</v>
      </c>
    </row>
    <row r="31" spans="1:10" x14ac:dyDescent="0.25">
      <c r="A31" s="85" t="s">
        <v>71</v>
      </c>
      <c r="B31" s="86" t="s">
        <v>72</v>
      </c>
      <c r="C31" s="99">
        <v>10012</v>
      </c>
      <c r="D31" s="87" t="s">
        <v>73</v>
      </c>
      <c r="E31" s="88" t="s">
        <v>74</v>
      </c>
      <c r="F31" s="100"/>
      <c r="G31" s="100"/>
      <c r="H31" s="100">
        <v>10012</v>
      </c>
      <c r="I31" s="100"/>
      <c r="J31" s="69"/>
    </row>
    <row r="32" spans="1:10" x14ac:dyDescent="0.25">
      <c r="A32" s="85" t="s">
        <v>71</v>
      </c>
      <c r="B32" s="86" t="s">
        <v>75</v>
      </c>
      <c r="C32" s="99">
        <v>200</v>
      </c>
      <c r="D32" s="87" t="s">
        <v>73</v>
      </c>
      <c r="E32" s="88" t="s">
        <v>76</v>
      </c>
      <c r="F32" s="100"/>
      <c r="G32" s="100"/>
      <c r="H32" s="100"/>
      <c r="I32" s="100">
        <v>200</v>
      </c>
      <c r="J32" s="69" t="s">
        <v>100</v>
      </c>
    </row>
    <row r="33" spans="1:10" x14ac:dyDescent="0.25">
      <c r="A33" s="85" t="s">
        <v>77</v>
      </c>
      <c r="B33" s="86" t="s">
        <v>72</v>
      </c>
      <c r="C33" s="99">
        <v>752</v>
      </c>
      <c r="D33" s="87" t="s">
        <v>78</v>
      </c>
      <c r="E33" s="88" t="s">
        <v>79</v>
      </c>
      <c r="F33" s="100"/>
      <c r="G33" s="100"/>
      <c r="H33" s="100">
        <v>752</v>
      </c>
      <c r="I33" s="100"/>
      <c r="J33" s="69"/>
    </row>
    <row r="34" spans="1:10" x14ac:dyDescent="0.25">
      <c r="A34" s="85" t="s">
        <v>80</v>
      </c>
      <c r="B34" s="86" t="s">
        <v>81</v>
      </c>
      <c r="C34" s="99">
        <v>52</v>
      </c>
      <c r="D34" s="87" t="s">
        <v>53</v>
      </c>
      <c r="E34" s="88" t="s">
        <v>82</v>
      </c>
      <c r="F34" s="100"/>
      <c r="G34" s="100"/>
      <c r="H34" s="100">
        <v>52</v>
      </c>
      <c r="I34" s="100"/>
      <c r="J34" s="69"/>
    </row>
    <row r="35" spans="1:10" x14ac:dyDescent="0.25">
      <c r="A35" s="85" t="s">
        <v>69</v>
      </c>
      <c r="B35" s="86" t="s">
        <v>69</v>
      </c>
      <c r="C35" s="99" t="s">
        <v>69</v>
      </c>
      <c r="D35" s="87" t="s">
        <v>69</v>
      </c>
      <c r="E35" s="88" t="s">
        <v>69</v>
      </c>
      <c r="F35" s="100"/>
      <c r="G35" s="100"/>
      <c r="H35" s="100"/>
      <c r="I35" s="100"/>
      <c r="J35" s="69"/>
    </row>
    <row r="36" spans="1:10" x14ac:dyDescent="0.25">
      <c r="A36" s="85" t="s">
        <v>80</v>
      </c>
      <c r="B36" s="86" t="s">
        <v>83</v>
      </c>
      <c r="C36" s="99">
        <v>2</v>
      </c>
      <c r="D36" s="87" t="s">
        <v>53</v>
      </c>
      <c r="E36" s="88" t="s">
        <v>84</v>
      </c>
      <c r="F36" s="100">
        <v>2</v>
      </c>
      <c r="G36" s="100"/>
      <c r="H36" s="100"/>
      <c r="I36" s="100"/>
      <c r="J36" s="69"/>
    </row>
    <row r="37" spans="1:10" x14ac:dyDescent="0.25">
      <c r="A37" s="85" t="s">
        <v>85</v>
      </c>
      <c r="B37" s="86" t="s">
        <v>86</v>
      </c>
      <c r="C37" s="99">
        <v>311</v>
      </c>
      <c r="D37" s="87" t="s">
        <v>63</v>
      </c>
      <c r="E37" s="88" t="s">
        <v>87</v>
      </c>
      <c r="F37" s="100"/>
      <c r="G37" s="100"/>
      <c r="H37" s="100">
        <v>311</v>
      </c>
      <c r="I37" s="100"/>
      <c r="J37" s="69"/>
    </row>
    <row r="38" spans="1:10" x14ac:dyDescent="0.25">
      <c r="A38" s="85" t="s">
        <v>88</v>
      </c>
      <c r="B38" s="86" t="s">
        <v>89</v>
      </c>
      <c r="C38" s="99">
        <v>200</v>
      </c>
      <c r="D38" s="87" t="s">
        <v>90</v>
      </c>
      <c r="E38" s="88" t="s">
        <v>91</v>
      </c>
      <c r="F38" s="100">
        <v>200</v>
      </c>
      <c r="G38" s="100"/>
      <c r="H38" s="100"/>
      <c r="I38" s="100"/>
      <c r="J38" s="70" t="s">
        <v>65</v>
      </c>
    </row>
    <row r="39" spans="1:10" x14ac:dyDescent="0.25">
      <c r="A39" s="85" t="s">
        <v>92</v>
      </c>
      <c r="B39" s="86" t="s">
        <v>93</v>
      </c>
      <c r="C39" s="99">
        <v>1</v>
      </c>
      <c r="D39" s="87" t="s">
        <v>78</v>
      </c>
      <c r="E39" s="88" t="s">
        <v>94</v>
      </c>
      <c r="F39" s="100"/>
      <c r="G39" s="100"/>
      <c r="H39" s="100"/>
      <c r="I39" s="100">
        <v>1</v>
      </c>
      <c r="J39" s="71" t="s">
        <v>65</v>
      </c>
    </row>
    <row r="40" spans="1:10" x14ac:dyDescent="0.25">
      <c r="A40" s="85" t="s">
        <v>95</v>
      </c>
      <c r="B40" s="86" t="s">
        <v>96</v>
      </c>
      <c r="C40" s="99">
        <v>1753</v>
      </c>
      <c r="D40" s="87" t="s">
        <v>63</v>
      </c>
      <c r="E40" s="88" t="s">
        <v>97</v>
      </c>
      <c r="F40" s="100"/>
      <c r="G40" s="100"/>
      <c r="H40" s="100">
        <v>1753</v>
      </c>
      <c r="I40" s="100"/>
      <c r="J40" s="90"/>
    </row>
    <row r="41" spans="1:10" x14ac:dyDescent="0.25">
      <c r="A41" s="85" t="s">
        <v>69</v>
      </c>
      <c r="B41" s="86" t="s">
        <v>69</v>
      </c>
      <c r="C41" s="99" t="s">
        <v>69</v>
      </c>
      <c r="D41" s="87" t="s">
        <v>69</v>
      </c>
      <c r="E41" s="88" t="s">
        <v>69</v>
      </c>
      <c r="F41" s="100"/>
      <c r="G41" s="100"/>
      <c r="H41" s="100"/>
      <c r="I41" s="100"/>
      <c r="J41" s="90"/>
    </row>
    <row r="42" spans="1:10" x14ac:dyDescent="0.25">
      <c r="A42" s="85" t="s">
        <v>95</v>
      </c>
      <c r="B42" s="86" t="s">
        <v>98</v>
      </c>
      <c r="C42" s="99">
        <v>1753</v>
      </c>
      <c r="D42" s="87" t="s">
        <v>63</v>
      </c>
      <c r="E42" s="88" t="s">
        <v>99</v>
      </c>
      <c r="F42" s="100"/>
      <c r="G42" s="100"/>
      <c r="H42" s="100">
        <v>1753</v>
      </c>
      <c r="I42" s="100"/>
      <c r="J42" s="90"/>
    </row>
    <row r="43" spans="1:10" x14ac:dyDescent="0.25">
      <c r="A43" s="85" t="str">
        <f t="shared" ref="A43:A44" si="5">IF(OR(TRIM(M43)=0,TRIM(M43)=""),"",IF(IFERROR(TRIM(INDEX(QryItemNamed,MATCH(TRIM(M43),ITEM,0),2)),"")="Y","SPECIAL",LEFT(IFERROR(TRIM(INDEX(ITEM,MATCH(TRIM(M43),ITEM,0))),""),3)))</f>
        <v/>
      </c>
      <c r="B43" s="86" t="str">
        <f t="shared" ref="B43:B44" si="6">IF(OR(TRIM(M43)=0,TRIM(M43)=""),"",IF(IFERROR(TRIM(INDEX(QryItemNamed,MATCH(TRIM(M43),ITEM,0),2)),"")="Y",LEFT(IFERROR(TRIM(INDEX(ITEM,MATCH(TRIM(M43),ITEM,0))),""),3)&amp;RIGHT(IFERROR(TRIM(INDEX(ITEM,MATCH(TRIM(M43),ITEM,0))),""),5),RIGHT(IFERROR(TRIM(INDEX(ITEM,MATCH(TRIM(M43),ITEM,0))),""),5)))</f>
        <v/>
      </c>
      <c r="C43" s="87" t="str">
        <f t="shared" ref="C43:C44" si="7">IF(OR(TRIM(M43)=0,TRIM(M43)=""),"",IF(IFERROR(TRIM(INDEX(QryItemNamed,MATCH(TRIM(M43),ITEM,0),3)),"")="LS","LS",IF((SUM(F43:I43)+N43)=0,"",SUM(F43:I43)+N43)))</f>
        <v/>
      </c>
      <c r="D43" s="87" t="str">
        <f t="shared" ref="D43:D44" si="8">IF(OR(TRIM(M43)=0,TRIM(M43)=""),"",IF(IFERROR(TRIM(INDEX(QryItemNamed,MATCH(TRIM(M43),ITEM,0),3)),"")="LS","",IFERROR(TRIM(INDEX(QryItemNamed,MATCH(TRIM(M43),ITEM,0),3)),"")))</f>
        <v/>
      </c>
      <c r="E43" s="88" t="str">
        <f t="shared" ref="E43:E44" si="9">IF(OR(TRIM(M43)=0,TRIM(M43)=""),IF(O43="","",O43),IF(IFERROR(TRIM(INDEX(QryItemNamed,MATCH(TRIM(M43),ITEM,0),2)),"")="Y",TRIM(RIGHT(IFERROR(TRIM(INDEX(QryItemNamed,MATCH(TRIM(M43),ITEM,0),4)),"123456789012"),LEN(IFERROR(TRIM(INDEX(QryItemNamed,MATCH(TRIM(M43),ITEM,0),4)),"123456789012"))-9))&amp;O43,IFERROR(TRIM(INDEX(QryItemNamed,MATCH(TRIM(M43),ITEM,0),4))&amp;O43,"ITEM CODE DOES NOT EXIST IN ITEM MASTER")))</f>
        <v/>
      </c>
      <c r="F43" s="89"/>
      <c r="G43" s="89"/>
      <c r="H43" s="89"/>
      <c r="I43" s="89"/>
      <c r="J43" s="90"/>
    </row>
    <row r="44" spans="1:10" ht="13.8" thickBot="1" x14ac:dyDescent="0.3">
      <c r="A44" s="91" t="str">
        <f t="shared" si="5"/>
        <v/>
      </c>
      <c r="B44" s="92" t="str">
        <f t="shared" si="6"/>
        <v/>
      </c>
      <c r="C44" s="93" t="str">
        <f t="shared" si="7"/>
        <v/>
      </c>
      <c r="D44" s="93" t="str">
        <f t="shared" si="8"/>
        <v/>
      </c>
      <c r="E44" s="94" t="str">
        <f t="shared" si="9"/>
        <v/>
      </c>
      <c r="F44" s="95"/>
      <c r="G44" s="95"/>
      <c r="H44" s="95"/>
      <c r="I44" s="95"/>
      <c r="J44" s="96"/>
    </row>
  </sheetData>
  <mergeCells count="22">
    <mergeCell ref="J5:J6"/>
    <mergeCell ref="A3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H28:H29"/>
    <mergeCell ref="I28:I29"/>
    <mergeCell ref="J28:J29"/>
    <mergeCell ref="A26:J27"/>
    <mergeCell ref="A28:A29"/>
    <mergeCell ref="B28:B29"/>
    <mergeCell ref="C28:C29"/>
    <mergeCell ref="D28:D29"/>
    <mergeCell ref="E28:E29"/>
    <mergeCell ref="F28:F29"/>
    <mergeCell ref="G28:G29"/>
  </mergeCells>
  <conditionalFormatting sqref="E7:E21">
    <cfRule type="expression" priority="3" stopIfTrue="1">
      <formula>M7=""</formula>
    </cfRule>
    <cfRule type="expression" dxfId="1" priority="4">
      <formula>$F7="ITEM CODE DOES NOT EXIST IN ITEM MASTER"</formula>
    </cfRule>
  </conditionalFormatting>
  <conditionalFormatting sqref="E30:E44">
    <cfRule type="expression" priority="1" stopIfTrue="1">
      <formula>M30=""</formula>
    </cfRule>
    <cfRule type="expression" dxfId="0" priority="2">
      <formula>$F30="ITEM CODE DOES NOT EXIST IN ITEM MASTER"</formula>
    </cfRule>
  </conditionalFormatting>
  <pageMargins left="0.7" right="0.7" top="0.75" bottom="0.75" header="0.3" footer="0.3"/>
  <pageSetup paperSize="11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Single_Bridge</vt:lpstr>
      <vt:lpstr>Quanitity Calculations</vt:lpstr>
      <vt:lpstr>Print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Powell, PE</dc:creator>
  <cp:lastModifiedBy>Robert Yin</cp:lastModifiedBy>
  <cp:lastPrinted>2020-12-10T22:22:19Z</cp:lastPrinted>
  <dcterms:created xsi:type="dcterms:W3CDTF">2005-08-16T18:59:51Z</dcterms:created>
  <dcterms:modified xsi:type="dcterms:W3CDTF">2021-01-25T14:49:56Z</dcterms:modified>
</cp:coreProperties>
</file>