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\\CVE-NAS01\Data\Data\Projects\24156 ODOT D12-D3 GES FY2025-26\119814\Task 17 - CUY-480-16.56 Slope PID 124096\124096\400-Engineering\Roadway\EngData\"/>
    </mc:Choice>
  </mc:AlternateContent>
  <xr:revisionPtr revIDLastSave="0" documentId="13_ncr:1_{CBF0DA0A-FC8B-402C-B875-5A52234D1E4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MS2 Calcs" sheetId="3" r:id="rId1"/>
  </sheets>
  <calcPr calcId="191028"/>
  <customWorkbookViews>
    <customWorkbookView name="Jason.Watson - Personal View" guid="{6F84F71A-1F10-406C-8443-9EDC574AC3D7}" mergeInterval="0" personalView="1" maximized="1" windowWidth="1920" windowHeight="855" activeSheetId="1"/>
    <customWorkbookView name="Administrator - Personal View" guid="{1078F326-4AC1-41AC-AAF4-757347EE9329}" mergeInterval="0" personalView="1" maximized="1" windowWidth="1920" windowHeight="815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2" i="3" l="1"/>
  <c r="P20" i="3"/>
  <c r="N18" i="3"/>
  <c r="N17" i="3"/>
  <c r="N15" i="3"/>
  <c r="Q7" i="3"/>
  <c r="Q6" i="3"/>
</calcChain>
</file>

<file path=xl/sharedStrings.xml><?xml version="1.0" encoding="utf-8"?>
<sst xmlns="http://schemas.openxmlformats.org/spreadsheetml/2006/main" count="17" uniqueCount="17">
  <si>
    <t>Year</t>
  </si>
  <si>
    <t>AADT</t>
  </si>
  <si>
    <t>F = P*(1+(N*GR))</t>
  </si>
  <si>
    <t>F = V (2025)</t>
  </si>
  <si>
    <t>GR = ((F-P)/P)/N</t>
  </si>
  <si>
    <t>N = # YEARS</t>
  </si>
  <si>
    <t>GR = GROWTH RATE</t>
  </si>
  <si>
    <t xml:space="preserve">GR = </t>
  </si>
  <si>
    <t xml:space="preserve">F(2026) = </t>
  </si>
  <si>
    <t xml:space="preserve">F(2046) = </t>
  </si>
  <si>
    <t>y = 122.2x - 229340</t>
  </si>
  <si>
    <t xml:space="preserve">V (2022) = 122.2(2022) - 229340 = </t>
  </si>
  <si>
    <t xml:space="preserve">V (2025) = 122.2(2025) - 229340 = </t>
  </si>
  <si>
    <t>P = V (2022)</t>
  </si>
  <si>
    <t>GR = (18115-17748)/17748/(2025-2022)</t>
  </si>
  <si>
    <t xml:space="preserve">DHV (2022) = 1620/17244 = </t>
  </si>
  <si>
    <t>DHV (2046) = 0.0939*20315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</si>
</sst>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0"/>
  </numFmts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0" applyFont="1"/>
    <xf numFmtId="0" fontId="0" fillId="0" borderId="2" xfId="0" quotePrefix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" fontId="0" fillId="0" borderId="6" xfId="0" applyNumberFormat="1" applyBorder="1"/>
    <xf numFmtId="0" fontId="0" fillId="0" borderId="7" xfId="0" applyBorder="1"/>
    <xf numFmtId="0" fontId="0" fillId="0" borderId="8" xfId="0" applyBorder="1"/>
    <xf numFmtId="1" fontId="0" fillId="0" borderId="9" xfId="0" applyNumberFormat="1" applyBorder="1"/>
    <xf numFmtId="0" fontId="1" fillId="0" borderId="2" xfId="0" quotePrefix="1" applyFont="1" applyBorder="1"/>
    <xf numFmtId="0" fontId="1" fillId="0" borderId="3" xfId="0" applyFont="1" applyBorder="1"/>
    <xf numFmtId="0" fontId="1" fillId="0" borderId="5" xfId="0" applyFont="1" applyBorder="1"/>
    <xf numFmtId="1" fontId="0" fillId="0" borderId="0" xfId="0" applyNumberFormat="1"/>
    <xf numFmtId="0" fontId="1" fillId="0" borderId="7" xfId="0" applyFont="1" applyBorder="1"/>
    <xf numFmtId="1" fontId="0" fillId="0" borderId="8" xfId="0" applyNumberFormat="1" applyBorder="1"/>
    <xf numFmtId="0" fontId="0" fillId="0" borderId="9" xfId="0" applyBorder="1"/>
    <xf numFmtId="0" fontId="1" fillId="0" borderId="2" xfId="0" applyFont="1" applyBorder="1"/>
    <xf numFmtId="165" fontId="0" fillId="0" borderId="3" xfId="0" applyNumberFormat="1" applyBorder="1"/>
    <xf numFmtId="0" fontId="0" fillId="0" borderId="1" xfId="0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0C0C0"/>
      <rgbColor rgb="00DFDFDF"/>
      <rgbColor rgb="00FFFFFF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'MS2 Calcs'!$C$2</c:f>
              <c:strCache>
                <c:ptCount val="1"/>
                <c:pt idx="0">
                  <c:v>AADT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'MS2 Calcs'!$B$3:$B$7</c:f>
              <c:numCache>
                <c:formatCode>General</c:formatCode>
                <c:ptCount val="5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</c:numCache>
            </c:numRef>
          </c:xVal>
          <c:yVal>
            <c:numRef>
              <c:f>'MS2 Calcs'!$C$3:$C$7</c:f>
              <c:numCache>
                <c:formatCode>General</c:formatCode>
                <c:ptCount val="5"/>
                <c:pt idx="0">
                  <c:v>17992</c:v>
                </c:pt>
                <c:pt idx="1">
                  <c:v>17744</c:v>
                </c:pt>
                <c:pt idx="2">
                  <c:v>17244</c:v>
                </c:pt>
                <c:pt idx="3">
                  <c:v>19020</c:v>
                </c:pt>
                <c:pt idx="4">
                  <c:v>16743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B1-46E7-BB01-004FED0577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8384463"/>
        <c:axId val="1818380143"/>
      </c:scatterChart>
      <c:valAx>
        <c:axId val="1818384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8380143"/>
        <c:crosses val="autoZero"/>
        <c:crossBetween val="midCat"/>
      </c:valAx>
      <c:valAx>
        <c:axId val="1818380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8384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4762</xdr:rowOff>
    </xdr:from>
    <xdr:to>
      <xdr:col>11</xdr:col>
      <xdr:colOff>304800</xdr:colOff>
      <xdr:row>17</xdr:row>
      <xdr:rowOff>157162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9F1F1E6-C1EA-E3A6-C997-26D0B56526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47336-39BD-414E-B6DC-114EB32FA788}">
  <dimension ref="B2:Q22"/>
  <sheetViews>
    <sheetView tabSelected="1" workbookViewId="0">
      <selection activeCell="P23" sqref="P23"/>
    </sheetView>
  </sheetViews>
  <sheetFormatPr defaultRowHeight="12.75" x14ac:dyDescent="0.2"/>
  <cols>
    <col min="16" max="16" width="6.5703125" bestFit="1" customWidth="1"/>
  </cols>
  <sheetData>
    <row r="2" spans="2:17" x14ac:dyDescent="0.2">
      <c r="B2" s="20" t="s">
        <v>0</v>
      </c>
      <c r="C2" s="20" t="s">
        <v>1</v>
      </c>
    </row>
    <row r="3" spans="2:17" ht="13.5" thickBot="1" x14ac:dyDescent="0.25">
      <c r="B3" s="20">
        <v>2024</v>
      </c>
      <c r="C3" s="20">
        <v>17992</v>
      </c>
    </row>
    <row r="4" spans="2:17" x14ac:dyDescent="0.2">
      <c r="B4" s="20">
        <v>2023</v>
      </c>
      <c r="C4" s="20">
        <v>17744</v>
      </c>
      <c r="M4" s="2" t="s">
        <v>10</v>
      </c>
      <c r="N4" s="3"/>
      <c r="O4" s="3"/>
      <c r="P4" s="3"/>
      <c r="Q4" s="4"/>
    </row>
    <row r="5" spans="2:17" x14ac:dyDescent="0.2">
      <c r="B5" s="20">
        <v>2022</v>
      </c>
      <c r="C5" s="20">
        <v>17244</v>
      </c>
      <c r="M5" s="5"/>
      <c r="Q5" s="6"/>
    </row>
    <row r="6" spans="2:17" x14ac:dyDescent="0.2">
      <c r="B6" s="20">
        <v>2021</v>
      </c>
      <c r="C6" s="20">
        <v>19020</v>
      </c>
      <c r="M6" s="5" t="s">
        <v>11</v>
      </c>
      <c r="Q6" s="7">
        <f>122.2*B5-229340</f>
        <v>17748.399999999994</v>
      </c>
    </row>
    <row r="7" spans="2:17" ht="13.5" thickBot="1" x14ac:dyDescent="0.25">
      <c r="B7" s="20">
        <v>2020</v>
      </c>
      <c r="C7" s="20">
        <v>16743</v>
      </c>
      <c r="M7" s="8" t="s">
        <v>12</v>
      </c>
      <c r="N7" s="9"/>
      <c r="O7" s="9"/>
      <c r="P7" s="9"/>
      <c r="Q7" s="10">
        <f>122.2*2025-229340</f>
        <v>18115</v>
      </c>
    </row>
    <row r="8" spans="2:17" ht="13.5" thickBot="1" x14ac:dyDescent="0.25"/>
    <row r="9" spans="2:17" x14ac:dyDescent="0.2">
      <c r="M9" s="11" t="s">
        <v>2</v>
      </c>
      <c r="N9" s="3"/>
      <c r="O9" s="12" t="s">
        <v>3</v>
      </c>
      <c r="P9" s="3"/>
      <c r="Q9" s="4"/>
    </row>
    <row r="10" spans="2:17" x14ac:dyDescent="0.2">
      <c r="M10" s="13" t="s">
        <v>4</v>
      </c>
      <c r="O10" s="1" t="s">
        <v>13</v>
      </c>
      <c r="Q10" s="6"/>
    </row>
    <row r="11" spans="2:17" x14ac:dyDescent="0.2">
      <c r="M11" s="5"/>
      <c r="O11" s="1" t="s">
        <v>5</v>
      </c>
      <c r="Q11" s="6"/>
    </row>
    <row r="12" spans="2:17" x14ac:dyDescent="0.2">
      <c r="M12" s="5"/>
      <c r="O12" s="1" t="s">
        <v>6</v>
      </c>
      <c r="Q12" s="6"/>
    </row>
    <row r="13" spans="2:17" x14ac:dyDescent="0.2">
      <c r="M13" s="5"/>
      <c r="Q13" s="6"/>
    </row>
    <row r="14" spans="2:17" x14ac:dyDescent="0.2">
      <c r="M14" s="13" t="s">
        <v>14</v>
      </c>
      <c r="Q14" s="6"/>
    </row>
    <row r="15" spans="2:17" x14ac:dyDescent="0.2">
      <c r="M15" s="13" t="s">
        <v>7</v>
      </c>
      <c r="N15">
        <f>((Q7-Q6)/Q6)/(2025-B5)</f>
        <v>6.8851276734805374E-3</v>
      </c>
      <c r="Q15" s="6"/>
    </row>
    <row r="16" spans="2:17" x14ac:dyDescent="0.2">
      <c r="M16" s="5"/>
      <c r="Q16" s="6"/>
    </row>
    <row r="17" spans="13:17" x14ac:dyDescent="0.2">
      <c r="M17" s="13" t="s">
        <v>8</v>
      </c>
      <c r="N17" s="14">
        <f>Q6*(1+(1*N15))</f>
        <v>17870.599999999995</v>
      </c>
      <c r="Q17" s="6"/>
    </row>
    <row r="18" spans="13:17" ht="13.5" thickBot="1" x14ac:dyDescent="0.25">
      <c r="M18" s="15" t="s">
        <v>9</v>
      </c>
      <c r="N18" s="16">
        <f>Q6*(1+(21*N15))</f>
        <v>20314.600000000035</v>
      </c>
      <c r="O18" s="9"/>
      <c r="P18" s="9"/>
      <c r="Q18" s="17"/>
    </row>
    <row r="19" spans="13:17" ht="13.5" thickBot="1" x14ac:dyDescent="0.25"/>
    <row r="20" spans="13:17" x14ac:dyDescent="0.2">
      <c r="M20" s="18" t="s">
        <v>15</v>
      </c>
      <c r="N20" s="3"/>
      <c r="O20" s="3"/>
      <c r="P20" s="19">
        <f>1620/17244</f>
        <v>9.3945720250521919E-2</v>
      </c>
      <c r="Q20" s="4"/>
    </row>
    <row r="21" spans="13:17" x14ac:dyDescent="0.2">
      <c r="M21" s="5"/>
      <c r="Q21" s="6"/>
    </row>
    <row r="22" spans="13:17" ht="13.5" thickBot="1" x14ac:dyDescent="0.25">
      <c r="M22" s="15" t="s">
        <v>16</v>
      </c>
      <c r="N22" s="9"/>
      <c r="O22" s="9"/>
      <c r="P22" s="16">
        <f>P20*N18</f>
        <v>1908.4697286012558</v>
      </c>
      <c r="Q22" s="17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c825b4-ed57-442f-a9ab-1c7a28abf92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24AD1F5141B84EADA2599B995FD118" ma:contentTypeVersion="13" ma:contentTypeDescription="Create a new document." ma:contentTypeScope="" ma:versionID="70cfb7d87e99d6baa1bc659c7426bcf6">
  <xsd:schema xmlns:xsd="http://www.w3.org/2001/XMLSchema" xmlns:xs="http://www.w3.org/2001/XMLSchema" xmlns:p="http://schemas.microsoft.com/office/2006/metadata/properties" xmlns:ns2="4cc825b4-ed57-442f-a9ab-1c7a28abf920" xmlns:ns3="301b4f17-bfb7-4c42-8110-492c2ad58407" targetNamespace="http://schemas.microsoft.com/office/2006/metadata/properties" ma:root="true" ma:fieldsID="0e5e3f70aa9a87570c1b2d4d2e1a8181" ns2:_="" ns3:_="">
    <xsd:import namespace="4cc825b4-ed57-442f-a9ab-1c7a28abf920"/>
    <xsd:import namespace="301b4f17-bfb7-4c42-8110-492c2ad58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c825b4-ed57-442f-a9ab-1c7a28abf9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3b1b87db-fdad-496e-b1c3-f3ddcccaa0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1b4f17-bfb7-4c42-8110-492c2ad58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28379D9-1E33-4CE7-AE7D-9D03C1A71293}">
  <ds:schemaRefs>
    <ds:schemaRef ds:uri="http://schemas.microsoft.com/office/2006/metadata/properties"/>
    <ds:schemaRef ds:uri="http://schemas.microsoft.com/office/infopath/2007/PartnerControls"/>
    <ds:schemaRef ds:uri="4cc825b4-ed57-442f-a9ab-1c7a28abf920"/>
  </ds:schemaRefs>
</ds:datastoreItem>
</file>

<file path=customXml/itemProps2.xml><?xml version="1.0" encoding="utf-8"?>
<ds:datastoreItem xmlns:ds="http://schemas.openxmlformats.org/officeDocument/2006/customXml" ds:itemID="{A342DEE7-5A34-435D-A7F4-7A908ABF90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c825b4-ed57-442f-a9ab-1c7a28abf920"/>
    <ds:schemaRef ds:uri="301b4f17-bfb7-4c42-8110-492c2ad584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0A2DB12-D5F5-477D-A09E-5D12A476FC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MS2 Calcs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Hogan, Joseph T</dc:creator>
  <cp:keywords/>
  <dc:description/>
  <cp:lastModifiedBy>Shelby Thomas</cp:lastModifiedBy>
  <cp:revision>1</cp:revision>
  <dcterms:created xsi:type="dcterms:W3CDTF">2001-05-09T13:34:26Z</dcterms:created>
  <dcterms:modified xsi:type="dcterms:W3CDTF">2025-09-22T16:04:36Z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0x0101000F24AD1F5141B84EADA2599B995FD118</vt:lpwstr>
  </property>
</Properties>
</file>