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2814\ProjAdmin\PlanPackage\Addendum R3\"/>
    </mc:Choice>
  </mc:AlternateContent>
  <xr:revisionPtr revIDLastSave="0" documentId="13_ncr:1_{3C62C01F-FA7D-4518-BC77-5D866B3D65D5}" xr6:coauthVersionLast="47" xr6:coauthVersionMax="47" xr10:uidLastSave="{00000000-0000-0000-0000-000000000000}"/>
  <bookViews>
    <workbookView xWindow="-120" yWindow="-120" windowWidth="29040" windowHeight="15840" xr2:uid="{6090E3EE-73D1-42C4-8E97-D6B75A4C35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" l="1"/>
  <c r="J40" i="1"/>
  <c r="J39" i="1"/>
  <c r="J10" i="1"/>
  <c r="R39" i="1"/>
  <c r="Q39" i="1"/>
  <c r="R27" i="1"/>
  <c r="R26" i="1"/>
  <c r="H27" i="1"/>
  <c r="H26" i="1"/>
  <c r="N39" i="1"/>
  <c r="L27" i="1"/>
  <c r="M27" i="1" s="1"/>
  <c r="X27" i="1" s="1"/>
  <c r="L26" i="1"/>
  <c r="M26" i="1" s="1"/>
  <c r="X26" i="1" s="1"/>
  <c r="T27" i="1"/>
  <c r="S27" i="1"/>
  <c r="O27" i="1"/>
  <c r="S26" i="1"/>
  <c r="O26" i="1"/>
  <c r="S24" i="1"/>
  <c r="S23" i="1"/>
  <c r="S21" i="1"/>
  <c r="S20" i="1"/>
  <c r="S18" i="1"/>
  <c r="S17" i="1"/>
  <c r="S16" i="1"/>
  <c r="S15" i="1"/>
  <c r="S13" i="1"/>
  <c r="S12" i="1"/>
  <c r="S11" i="1"/>
  <c r="S10" i="1"/>
  <c r="W26" i="1" l="1"/>
  <c r="W39" i="1" s="1"/>
  <c r="W27" i="1"/>
  <c r="S39" i="1"/>
  <c r="L39" i="1"/>
  <c r="P26" i="1"/>
  <c r="P27" i="1"/>
  <c r="Y37" i="1"/>
  <c r="Y36" i="1"/>
  <c r="Y35" i="1"/>
  <c r="Y34" i="1"/>
  <c r="Y32" i="1"/>
  <c r="Y31" i="1"/>
  <c r="Y30" i="1"/>
  <c r="Y29" i="1"/>
  <c r="Y24" i="1"/>
  <c r="Y23" i="1"/>
  <c r="Y21" i="1"/>
  <c r="Y20" i="1"/>
  <c r="Y18" i="1"/>
  <c r="Y17" i="1"/>
  <c r="Y16" i="1"/>
  <c r="Y15" i="1"/>
  <c r="Y13" i="1"/>
  <c r="Y12" i="1"/>
  <c r="Y11" i="1"/>
  <c r="Y10" i="1"/>
  <c r="Y39" i="1" l="1"/>
  <c r="T20" i="1"/>
  <c r="M21" i="1"/>
  <c r="X21" i="1" s="1"/>
  <c r="M20" i="1"/>
  <c r="X20" i="1" s="1"/>
  <c r="M24" i="1"/>
  <c r="X24" i="1" s="1"/>
  <c r="M23" i="1"/>
  <c r="X23" i="1" s="1"/>
  <c r="M18" i="1"/>
  <c r="X18" i="1" s="1"/>
  <c r="M17" i="1"/>
  <c r="X17" i="1" s="1"/>
  <c r="M16" i="1"/>
  <c r="X16" i="1" s="1"/>
  <c r="M15" i="1"/>
  <c r="X15" i="1" s="1"/>
  <c r="M13" i="1"/>
  <c r="X13" i="1" s="1"/>
  <c r="M12" i="1"/>
  <c r="X12" i="1" s="1"/>
  <c r="M11" i="1"/>
  <c r="X11" i="1" s="1"/>
  <c r="M10" i="1"/>
  <c r="K23" i="1"/>
  <c r="V23" i="1" s="1"/>
  <c r="K17" i="1"/>
  <c r="V17" i="1" s="1"/>
  <c r="K15" i="1"/>
  <c r="V15" i="1" s="1"/>
  <c r="K12" i="1"/>
  <c r="V12" i="1" s="1"/>
  <c r="K20" i="1"/>
  <c r="V20" i="1" s="1"/>
  <c r="K10" i="1"/>
  <c r="U21" i="1"/>
  <c r="T21" i="1"/>
  <c r="J21" i="1"/>
  <c r="I21" i="1" s="1"/>
  <c r="H21" i="1"/>
  <c r="U20" i="1"/>
  <c r="O20" i="1"/>
  <c r="J20" i="1"/>
  <c r="I20" i="1" s="1"/>
  <c r="H20" i="1"/>
  <c r="U24" i="1"/>
  <c r="T24" i="1"/>
  <c r="O24" i="1"/>
  <c r="J24" i="1"/>
  <c r="I24" i="1" s="1"/>
  <c r="H24" i="1"/>
  <c r="U23" i="1"/>
  <c r="O23" i="1"/>
  <c r="J23" i="1"/>
  <c r="I23" i="1" s="1"/>
  <c r="H23" i="1"/>
  <c r="U18" i="1"/>
  <c r="T18" i="1"/>
  <c r="O18" i="1"/>
  <c r="J18" i="1"/>
  <c r="I18" i="1" s="1"/>
  <c r="H18" i="1"/>
  <c r="U17" i="1"/>
  <c r="O17" i="1"/>
  <c r="J17" i="1"/>
  <c r="I17" i="1" s="1"/>
  <c r="H17" i="1"/>
  <c r="U16" i="1"/>
  <c r="T16" i="1"/>
  <c r="O16" i="1"/>
  <c r="J16" i="1"/>
  <c r="I16" i="1" s="1"/>
  <c r="H16" i="1"/>
  <c r="U15" i="1"/>
  <c r="O15" i="1"/>
  <c r="J15" i="1"/>
  <c r="I15" i="1" s="1"/>
  <c r="H15" i="1"/>
  <c r="U13" i="1"/>
  <c r="T13" i="1"/>
  <c r="O13" i="1"/>
  <c r="J13" i="1"/>
  <c r="I13" i="1" s="1"/>
  <c r="H13" i="1"/>
  <c r="U12" i="1"/>
  <c r="O12" i="1"/>
  <c r="J12" i="1"/>
  <c r="I12" i="1" s="1"/>
  <c r="H12" i="1"/>
  <c r="U11" i="1"/>
  <c r="U10" i="1"/>
  <c r="T11" i="1"/>
  <c r="O11" i="1"/>
  <c r="J11" i="1"/>
  <c r="I11" i="1" s="1"/>
  <c r="H11" i="1"/>
  <c r="O10" i="1"/>
  <c r="H10" i="1"/>
  <c r="X10" i="1" l="1"/>
  <c r="X39" i="1" s="1"/>
  <c r="M39" i="1"/>
  <c r="U39" i="1"/>
  <c r="H39" i="1"/>
  <c r="T39" i="1"/>
  <c r="K39" i="1"/>
  <c r="I10" i="1"/>
  <c r="I39" i="1" s="1"/>
  <c r="O39" i="1"/>
  <c r="Q10" i="1"/>
  <c r="P10" i="1"/>
  <c r="Q23" i="1"/>
  <c r="P23" i="1"/>
  <c r="Q24" i="1"/>
  <c r="P24" i="1"/>
  <c r="Q12" i="1"/>
  <c r="P12" i="1"/>
  <c r="Q13" i="1"/>
  <c r="P13" i="1"/>
  <c r="Q20" i="1"/>
  <c r="P20" i="1"/>
  <c r="Q21" i="1"/>
  <c r="P21" i="1"/>
  <c r="Q16" i="1"/>
  <c r="P16" i="1"/>
  <c r="Q15" i="1"/>
  <c r="P15" i="1"/>
  <c r="Q11" i="1"/>
  <c r="P11" i="1"/>
  <c r="Q17" i="1"/>
  <c r="P17" i="1"/>
  <c r="Q18" i="1"/>
  <c r="P18" i="1"/>
  <c r="V10" i="1"/>
  <c r="V39" i="1" s="1"/>
  <c r="P39" i="1" l="1"/>
</calcChain>
</file>

<file path=xl/sharedStrings.xml><?xml version="1.0" encoding="utf-8"?>
<sst xmlns="http://schemas.openxmlformats.org/spreadsheetml/2006/main" count="166" uniqueCount="44">
  <si>
    <t>ALL</t>
  </si>
  <si>
    <t>LT.</t>
  </si>
  <si>
    <t>WZ EDGE</t>
  </si>
  <si>
    <t>WZ LANE</t>
  </si>
  <si>
    <t>WZ DOTTED</t>
  </si>
  <si>
    <t>WZ IMPACT</t>
  </si>
  <si>
    <t xml:space="preserve">PCB </t>
  </si>
  <si>
    <t>BARRIER REFLECTOR TYPE 1</t>
  </si>
  <si>
    <t>OBJECT MARKER</t>
  </si>
  <si>
    <t>PAVEMENT FOR MOT</t>
  </si>
  <si>
    <t>RUMBLE STRIPS</t>
  </si>
  <si>
    <t>SPAN</t>
  </si>
  <si>
    <t>FT</t>
  </si>
  <si>
    <t>MILE</t>
  </si>
  <si>
    <t>EACH</t>
  </si>
  <si>
    <t>SY</t>
  </si>
  <si>
    <t>APPR. SLAB LENGTH</t>
  </si>
  <si>
    <t>PHASE</t>
  </si>
  <si>
    <t>DRIVING</t>
  </si>
  <si>
    <t>NA</t>
  </si>
  <si>
    <t xml:space="preserve">RT. </t>
  </si>
  <si>
    <t>PASSING</t>
  </si>
  <si>
    <t>VAN</t>
  </si>
  <si>
    <t>D01-BM-FY22</t>
  </si>
  <si>
    <t>PM's REMOVED</t>
  </si>
  <si>
    <t>BRIDGE NO./LOCATION</t>
  </si>
  <si>
    <t xml:space="preserve">PID </t>
  </si>
  <si>
    <t xml:space="preserve">LANE </t>
  </si>
  <si>
    <t>EDGE</t>
  </si>
  <si>
    <t>6" LANE LINE, T1</t>
  </si>
  <si>
    <t>6" EDGE LINE, T1</t>
  </si>
  <si>
    <t>TOTALS:</t>
  </si>
  <si>
    <t>LEO</t>
  </si>
  <si>
    <t>HOURS</t>
  </si>
  <si>
    <t>WYA</t>
  </si>
  <si>
    <t>BARRIER DELINE.</t>
  </si>
  <si>
    <t>FEET</t>
  </si>
  <si>
    <t>EB</t>
  </si>
  <si>
    <t>WB</t>
  </si>
  <si>
    <t>CL</t>
  </si>
  <si>
    <t xml:space="preserve">MOT &amp; PM ESTIMATED QUANTITIES (UPDATE) </t>
  </si>
  <si>
    <t>One-Way</t>
  </si>
  <si>
    <t>Two-Way</t>
  </si>
  <si>
    <t>CL,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</si>
</sst>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0" fillId="0" borderId="0" xfId="0" applyNumberFormat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1A2B-29AB-48A3-9F25-5453740925F2}">
  <dimension ref="A1:Y40"/>
  <sheetViews>
    <sheetView tabSelected="1" topLeftCell="A4" workbookViewId="0">
      <selection activeCell="AC18" sqref="AC18"/>
    </sheetView>
  </sheetViews>
  <sheetFormatPr defaultRowHeight="15" x14ac:dyDescent="0.25"/>
  <cols>
    <col min="1" max="1" width="5.7109375" customWidth="1"/>
    <col min="2" max="2" width="7.42578125" customWidth="1"/>
    <col min="3" max="3" width="8.140625" customWidth="1"/>
    <col min="4" max="4" width="4.85546875" customWidth="1"/>
    <col min="6" max="6" width="11.140625" customWidth="1"/>
    <col min="7" max="7" width="6.28515625" customWidth="1"/>
    <col min="14" max="14" width="9.5703125" customWidth="1"/>
    <col min="20" max="20" width="12.28515625" customWidth="1"/>
    <col min="21" max="21" width="9.5703125" bestFit="1" customWidth="1"/>
    <col min="23" max="23" width="7.42578125" customWidth="1"/>
  </cols>
  <sheetData>
    <row r="1" spans="1:25" x14ac:dyDescent="0.25">
      <c r="A1" s="3" t="s">
        <v>40</v>
      </c>
      <c r="B1" s="3"/>
      <c r="F1" s="4"/>
      <c r="G1" s="4"/>
    </row>
    <row r="2" spans="1:25" x14ac:dyDescent="0.25">
      <c r="A2" s="3" t="s">
        <v>23</v>
      </c>
      <c r="B2" s="3"/>
      <c r="D2" s="3"/>
      <c r="F2" s="17"/>
      <c r="G2" s="17"/>
    </row>
    <row r="3" spans="1:25" x14ac:dyDescent="0.25">
      <c r="A3" s="3" t="s">
        <v>26</v>
      </c>
      <c r="B3" s="3">
        <v>102814</v>
      </c>
      <c r="C3" s="3"/>
      <c r="D3" s="3"/>
      <c r="E3" s="3"/>
      <c r="F3" s="5"/>
      <c r="G3" s="5"/>
      <c r="H3" s="5"/>
      <c r="I3" s="5"/>
      <c r="J3" s="5"/>
      <c r="K3" s="9"/>
      <c r="L3" s="17"/>
      <c r="M3" s="5"/>
      <c r="N3" s="5"/>
      <c r="O3" s="5"/>
      <c r="P3" s="5"/>
      <c r="Q3" s="5"/>
      <c r="R3" s="17"/>
      <c r="S3" s="11"/>
      <c r="T3" s="5"/>
      <c r="U3" s="5"/>
    </row>
    <row r="4" spans="1:25" x14ac:dyDescent="0.25">
      <c r="A4" s="3"/>
      <c r="B4" s="3"/>
      <c r="C4" s="3"/>
      <c r="D4" s="3"/>
      <c r="E4" s="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41</v>
      </c>
      <c r="R4" s="17" t="s">
        <v>42</v>
      </c>
      <c r="S4" s="17"/>
      <c r="T4" s="17"/>
      <c r="U4" s="17"/>
    </row>
    <row r="5" spans="1:25" x14ac:dyDescent="0.25">
      <c r="A5" s="3"/>
      <c r="B5" s="3"/>
      <c r="C5" s="3"/>
      <c r="D5" s="3"/>
      <c r="E5" s="3"/>
      <c r="F5" s="5"/>
      <c r="G5" s="5"/>
      <c r="H5" s="4">
        <v>614</v>
      </c>
      <c r="I5" s="4">
        <v>614</v>
      </c>
      <c r="J5" s="4">
        <v>614</v>
      </c>
      <c r="K5" s="9"/>
      <c r="L5" s="17"/>
      <c r="M5" s="4"/>
      <c r="N5" s="4">
        <v>614</v>
      </c>
      <c r="O5" s="4">
        <v>622</v>
      </c>
      <c r="P5" s="4">
        <v>614</v>
      </c>
      <c r="Q5" s="4">
        <v>614</v>
      </c>
      <c r="R5" s="17">
        <v>614</v>
      </c>
      <c r="S5" s="11">
        <v>614</v>
      </c>
      <c r="T5" s="4">
        <v>615</v>
      </c>
      <c r="U5" s="4">
        <v>618</v>
      </c>
      <c r="V5" s="21">
        <v>642</v>
      </c>
      <c r="W5" s="21"/>
      <c r="X5" s="21"/>
      <c r="Y5" s="16">
        <v>614</v>
      </c>
    </row>
    <row r="6" spans="1:25" ht="15" customHeight="1" x14ac:dyDescent="0.25">
      <c r="C6" s="3"/>
      <c r="D6" s="3"/>
      <c r="E6" s="3"/>
      <c r="F6" s="20" t="s">
        <v>16</v>
      </c>
      <c r="G6" s="21" t="s">
        <v>11</v>
      </c>
      <c r="H6" s="20" t="s">
        <v>2</v>
      </c>
      <c r="I6" s="20" t="s">
        <v>3</v>
      </c>
      <c r="J6" s="20" t="s">
        <v>4</v>
      </c>
      <c r="K6" s="20" t="s">
        <v>24</v>
      </c>
      <c r="L6" s="20"/>
      <c r="M6" s="20"/>
      <c r="N6" s="20" t="s">
        <v>5</v>
      </c>
      <c r="O6" s="20" t="s">
        <v>6</v>
      </c>
      <c r="P6" s="20" t="s">
        <v>7</v>
      </c>
      <c r="Q6" s="20" t="s">
        <v>8</v>
      </c>
      <c r="R6" s="20" t="s">
        <v>8</v>
      </c>
      <c r="S6" s="20" t="s">
        <v>35</v>
      </c>
      <c r="T6" s="20" t="s">
        <v>9</v>
      </c>
      <c r="U6" s="20" t="s">
        <v>10</v>
      </c>
      <c r="V6" s="22" t="s">
        <v>29</v>
      </c>
      <c r="W6" s="22" t="s">
        <v>43</v>
      </c>
      <c r="X6" s="22" t="s">
        <v>30</v>
      </c>
      <c r="Y6" s="26" t="s">
        <v>32</v>
      </c>
    </row>
    <row r="7" spans="1:25" x14ac:dyDescent="0.25">
      <c r="A7" s="3"/>
      <c r="B7" s="3"/>
      <c r="C7" s="3"/>
      <c r="D7" s="3"/>
      <c r="E7" s="3"/>
      <c r="F7" s="20"/>
      <c r="G7" s="21"/>
      <c r="H7" s="20"/>
      <c r="I7" s="20"/>
      <c r="J7" s="20"/>
      <c r="K7" s="8" t="s">
        <v>27</v>
      </c>
      <c r="L7" s="18" t="s">
        <v>39</v>
      </c>
      <c r="M7" s="8" t="s">
        <v>28</v>
      </c>
      <c r="N7" s="20"/>
      <c r="O7" s="20"/>
      <c r="P7" s="20"/>
      <c r="Q7" s="20"/>
      <c r="R7" s="20"/>
      <c r="S7" s="20"/>
      <c r="T7" s="20"/>
      <c r="U7" s="20"/>
      <c r="V7" s="22"/>
      <c r="W7" s="22"/>
      <c r="X7" s="22"/>
      <c r="Y7" s="26"/>
    </row>
    <row r="8" spans="1:25" x14ac:dyDescent="0.25">
      <c r="A8" s="27" t="s">
        <v>25</v>
      </c>
      <c r="B8" s="27"/>
      <c r="C8" s="27"/>
      <c r="D8" s="27"/>
      <c r="E8" s="3" t="s">
        <v>17</v>
      </c>
      <c r="F8" s="4" t="s">
        <v>12</v>
      </c>
      <c r="G8" s="4" t="s">
        <v>12</v>
      </c>
      <c r="H8" s="6" t="s">
        <v>13</v>
      </c>
      <c r="I8" s="6" t="s">
        <v>13</v>
      </c>
      <c r="J8" s="6" t="s">
        <v>13</v>
      </c>
      <c r="K8" s="8" t="s">
        <v>12</v>
      </c>
      <c r="L8" s="18" t="s">
        <v>12</v>
      </c>
      <c r="M8" s="6" t="s">
        <v>12</v>
      </c>
      <c r="N8" s="6" t="s">
        <v>14</v>
      </c>
      <c r="O8" s="6" t="s">
        <v>12</v>
      </c>
      <c r="P8" s="6" t="s">
        <v>14</v>
      </c>
      <c r="Q8" s="6" t="s">
        <v>14</v>
      </c>
      <c r="R8" s="18" t="s">
        <v>14</v>
      </c>
      <c r="S8" s="10" t="s">
        <v>36</v>
      </c>
      <c r="T8" s="6" t="s">
        <v>15</v>
      </c>
      <c r="U8" s="6" t="s">
        <v>12</v>
      </c>
      <c r="V8" s="8" t="s">
        <v>13</v>
      </c>
      <c r="W8" s="18" t="s">
        <v>13</v>
      </c>
      <c r="X8" s="8" t="s">
        <v>13</v>
      </c>
      <c r="Y8" s="8" t="s">
        <v>33</v>
      </c>
    </row>
    <row r="9" spans="1:25" x14ac:dyDescent="0.25">
      <c r="A9" s="7"/>
      <c r="B9" s="7"/>
      <c r="C9" s="7"/>
      <c r="D9" s="7"/>
      <c r="E9" s="3"/>
      <c r="F9" s="9"/>
      <c r="G9" s="9"/>
      <c r="H9" s="8"/>
      <c r="I9" s="8"/>
      <c r="J9" s="8"/>
      <c r="K9" s="8"/>
      <c r="L9" s="18"/>
      <c r="M9" s="8"/>
      <c r="N9" s="8"/>
      <c r="O9" s="8"/>
      <c r="P9" s="8"/>
      <c r="Q9" s="8"/>
      <c r="R9" s="18"/>
      <c r="S9" s="10"/>
      <c r="T9" s="8"/>
      <c r="U9" s="8"/>
      <c r="V9" s="8"/>
      <c r="W9" s="18"/>
      <c r="X9" s="8"/>
      <c r="Y9" s="8"/>
    </row>
    <row r="10" spans="1:25" x14ac:dyDescent="0.25">
      <c r="A10" t="s">
        <v>0</v>
      </c>
      <c r="B10">
        <v>30</v>
      </c>
      <c r="C10">
        <v>2.42</v>
      </c>
      <c r="D10" t="s">
        <v>1</v>
      </c>
      <c r="E10" t="s">
        <v>18</v>
      </c>
      <c r="F10">
        <v>25</v>
      </c>
      <c r="G10">
        <v>255</v>
      </c>
      <c r="H10" s="1">
        <f xml:space="preserve"> (((F10*2)+G10)+1680)/5280</f>
        <v>0.37594696969696972</v>
      </c>
      <c r="I10" s="1">
        <f>J10</f>
        <v>0.14772727272727273</v>
      </c>
      <c r="J10" s="1">
        <f>780/5280</f>
        <v>0.14772727272727273</v>
      </c>
      <c r="K10" s="12">
        <f>780+F10*2</f>
        <v>830</v>
      </c>
      <c r="L10" s="12" t="s">
        <v>19</v>
      </c>
      <c r="M10" s="1">
        <f>(F10*2+10)</f>
        <v>60</v>
      </c>
      <c r="N10">
        <v>1</v>
      </c>
      <c r="O10">
        <f>(F10*2)+G10+230</f>
        <v>535</v>
      </c>
      <c r="P10">
        <f>ROUNDUP((O10/50+1), 0)</f>
        <v>12</v>
      </c>
      <c r="Q10">
        <f>ROUNDUP((O10/50+1), 0)</f>
        <v>12</v>
      </c>
      <c r="R10" s="19" t="s">
        <v>19</v>
      </c>
      <c r="S10">
        <f>G10</f>
        <v>255</v>
      </c>
      <c r="T10" s="2" t="s">
        <v>19</v>
      </c>
      <c r="U10">
        <f>(780+200*2)</f>
        <v>1180</v>
      </c>
      <c r="V10" s="1">
        <f>K10/5280</f>
        <v>0.1571969696969697</v>
      </c>
      <c r="W10" s="1"/>
      <c r="X10" s="1">
        <f>M10/5280</f>
        <v>1.1363636363636364E-2</v>
      </c>
      <c r="Y10">
        <f xml:space="preserve"> 8*2</f>
        <v>16</v>
      </c>
    </row>
    <row r="11" spans="1:25" x14ac:dyDescent="0.25">
      <c r="A11" t="s">
        <v>0</v>
      </c>
      <c r="B11">
        <v>30</v>
      </c>
      <c r="C11">
        <v>2.42</v>
      </c>
      <c r="D11" t="s">
        <v>1</v>
      </c>
      <c r="E11" t="s">
        <v>21</v>
      </c>
      <c r="F11">
        <v>25</v>
      </c>
      <c r="G11">
        <v>255</v>
      </c>
      <c r="H11" s="1">
        <f xml:space="preserve"> (((F11*2)+G11)+1680)/5280</f>
        <v>0.37594696969696972</v>
      </c>
      <c r="I11" s="1">
        <f>J11</f>
        <v>0.14772727272727273</v>
      </c>
      <c r="J11" s="1">
        <f>780/5280</f>
        <v>0.14772727272727273</v>
      </c>
      <c r="K11" s="12" t="s">
        <v>19</v>
      </c>
      <c r="L11" s="12" t="s">
        <v>19</v>
      </c>
      <c r="M11" s="1">
        <f t="shared" ref="M11:M13" si="0">(F11*2+10)</f>
        <v>60</v>
      </c>
      <c r="N11">
        <v>1</v>
      </c>
      <c r="O11">
        <f>(F11*2)+G11+230</f>
        <v>535</v>
      </c>
      <c r="P11">
        <f t="shared" ref="P11:P13" si="1">ROUNDUP((O11/50+1), 0)</f>
        <v>12</v>
      </c>
      <c r="Q11">
        <f>ROUNDUP((O11/50+1), 0)</f>
        <v>12</v>
      </c>
      <c r="R11" s="19" t="s">
        <v>19</v>
      </c>
      <c r="S11">
        <f t="shared" ref="S11:S13" si="2">G11</f>
        <v>255</v>
      </c>
      <c r="T11" s="2">
        <f>4*(200*2+F11*2+G11+25)/9</f>
        <v>324.44444444444446</v>
      </c>
      <c r="U11">
        <f>(780+200*2+230+G11*2+G11)</f>
        <v>2175</v>
      </c>
      <c r="V11" s="12" t="s">
        <v>19</v>
      </c>
      <c r="W11" s="12"/>
      <c r="X11" s="1">
        <f>M11/5280</f>
        <v>1.1363636363636364E-2</v>
      </c>
      <c r="Y11">
        <f xml:space="preserve"> 8*2</f>
        <v>16</v>
      </c>
    </row>
    <row r="12" spans="1:25" x14ac:dyDescent="0.25">
      <c r="A12" t="s">
        <v>0</v>
      </c>
      <c r="B12">
        <v>30</v>
      </c>
      <c r="C12">
        <v>2.42</v>
      </c>
      <c r="D12" t="s">
        <v>20</v>
      </c>
      <c r="E12" t="s">
        <v>18</v>
      </c>
      <c r="F12">
        <v>25</v>
      </c>
      <c r="G12">
        <v>255</v>
      </c>
      <c r="H12" s="1">
        <f xml:space="preserve"> (((F12*2)+G12)+1680)/5280</f>
        <v>0.37594696969696972</v>
      </c>
      <c r="I12" s="1">
        <f>J12</f>
        <v>0.14772727272727273</v>
      </c>
      <c r="J12" s="1">
        <f>780/5280</f>
        <v>0.14772727272727273</v>
      </c>
      <c r="K12" s="12">
        <f>780+F12*2</f>
        <v>830</v>
      </c>
      <c r="L12" s="12" t="s">
        <v>19</v>
      </c>
      <c r="M12" s="1">
        <f t="shared" si="0"/>
        <v>60</v>
      </c>
      <c r="N12">
        <v>1</v>
      </c>
      <c r="O12">
        <f>(F12*2)+G12+230</f>
        <v>535</v>
      </c>
      <c r="P12">
        <f t="shared" si="1"/>
        <v>12</v>
      </c>
      <c r="Q12">
        <f>ROUNDUP((O12/50+1), 0)</f>
        <v>12</v>
      </c>
      <c r="R12" s="19" t="s">
        <v>19</v>
      </c>
      <c r="S12">
        <f t="shared" si="2"/>
        <v>255</v>
      </c>
      <c r="T12" s="2" t="s">
        <v>19</v>
      </c>
      <c r="U12">
        <f>(780+200*2)</f>
        <v>1180</v>
      </c>
      <c r="V12" s="1">
        <f>K12/5280</f>
        <v>0.1571969696969697</v>
      </c>
      <c r="W12" s="1"/>
      <c r="X12" s="1">
        <f>M12/5280</f>
        <v>1.1363636363636364E-2</v>
      </c>
      <c r="Y12">
        <f xml:space="preserve"> 8*2</f>
        <v>16</v>
      </c>
    </row>
    <row r="13" spans="1:25" x14ac:dyDescent="0.25">
      <c r="A13" t="s">
        <v>0</v>
      </c>
      <c r="B13">
        <v>30</v>
      </c>
      <c r="C13">
        <v>2.42</v>
      </c>
      <c r="D13" t="s">
        <v>20</v>
      </c>
      <c r="E13" t="s">
        <v>21</v>
      </c>
      <c r="F13">
        <v>25</v>
      </c>
      <c r="G13">
        <v>255</v>
      </c>
      <c r="H13" s="1">
        <f xml:space="preserve"> (((F13*2)+G13)+1680)/5280</f>
        <v>0.37594696969696972</v>
      </c>
      <c r="I13" s="1">
        <f>J13</f>
        <v>0.14772727272727273</v>
      </c>
      <c r="J13" s="1">
        <f>780/5280</f>
        <v>0.14772727272727273</v>
      </c>
      <c r="K13" s="12" t="s">
        <v>19</v>
      </c>
      <c r="L13" s="12" t="s">
        <v>19</v>
      </c>
      <c r="M13" s="1">
        <f t="shared" si="0"/>
        <v>60</v>
      </c>
      <c r="N13">
        <v>1</v>
      </c>
      <c r="O13">
        <f>(F13*2)+G13+230</f>
        <v>535</v>
      </c>
      <c r="P13">
        <f t="shared" si="1"/>
        <v>12</v>
      </c>
      <c r="Q13">
        <f>ROUNDUP((O13/50+1), 0)</f>
        <v>12</v>
      </c>
      <c r="R13" s="19" t="s">
        <v>19</v>
      </c>
      <c r="S13">
        <f t="shared" si="2"/>
        <v>255</v>
      </c>
      <c r="T13" s="2">
        <f>4*(200*2+F13*2+G13+25)/9</f>
        <v>324.44444444444446</v>
      </c>
      <c r="U13">
        <f>(780+200*2+230+G13*2+G13)</f>
        <v>2175</v>
      </c>
      <c r="V13" s="12" t="s">
        <v>19</v>
      </c>
      <c r="W13" s="12"/>
      <c r="X13" s="1">
        <f>M13/5280</f>
        <v>1.1363636363636364E-2</v>
      </c>
      <c r="Y13">
        <f xml:space="preserve"> 8*2</f>
        <v>16</v>
      </c>
    </row>
    <row r="14" spans="1:25" x14ac:dyDescent="0.25">
      <c r="H14" s="1"/>
      <c r="I14" s="1"/>
      <c r="J14" s="1"/>
      <c r="K14" s="12"/>
      <c r="L14" s="12"/>
      <c r="M14" s="1"/>
      <c r="R14" s="19"/>
      <c r="T14" s="2"/>
    </row>
    <row r="15" spans="1:25" x14ac:dyDescent="0.25">
      <c r="A15" t="s">
        <v>0</v>
      </c>
      <c r="B15">
        <v>30</v>
      </c>
      <c r="C15">
        <v>7.03</v>
      </c>
      <c r="D15" t="s">
        <v>1</v>
      </c>
      <c r="E15" t="s">
        <v>18</v>
      </c>
      <c r="F15">
        <v>25</v>
      </c>
      <c r="G15">
        <v>218</v>
      </c>
      <c r="H15" s="1">
        <f xml:space="preserve"> (((F15*2)+G15)+1680)/5280</f>
        <v>0.36893939393939396</v>
      </c>
      <c r="I15" s="1">
        <f>J15</f>
        <v>0.14772727272727273</v>
      </c>
      <c r="J15" s="1">
        <f>780/5280</f>
        <v>0.14772727272727273</v>
      </c>
      <c r="K15" s="12">
        <f>780+F15*2</f>
        <v>830</v>
      </c>
      <c r="L15" s="12" t="s">
        <v>19</v>
      </c>
      <c r="M15" s="1">
        <f t="shared" ref="M15:M18" si="3">(F15*2+10)</f>
        <v>60</v>
      </c>
      <c r="N15">
        <v>1</v>
      </c>
      <c r="O15">
        <f>(F15*2)+G15+230</f>
        <v>498</v>
      </c>
      <c r="P15">
        <f t="shared" ref="P15:P18" si="4">ROUNDUP((O15/50+1), 0)</f>
        <v>11</v>
      </c>
      <c r="Q15">
        <f>ROUNDUP((O15/50+1), 0)</f>
        <v>11</v>
      </c>
      <c r="R15" s="19" t="s">
        <v>19</v>
      </c>
      <c r="S15">
        <f t="shared" ref="S15:S18" si="5">G15</f>
        <v>218</v>
      </c>
      <c r="T15" s="2" t="s">
        <v>19</v>
      </c>
      <c r="U15">
        <f>(780+200*2)</f>
        <v>1180</v>
      </c>
      <c r="V15" s="1">
        <f>K15/5280</f>
        <v>0.1571969696969697</v>
      </c>
      <c r="W15" s="1"/>
      <c r="X15" s="1">
        <f>M15/5280</f>
        <v>1.1363636363636364E-2</v>
      </c>
      <c r="Y15">
        <f t="shared" ref="Y15:Y18" si="6" xml:space="preserve"> 8*2</f>
        <v>16</v>
      </c>
    </row>
    <row r="16" spans="1:25" x14ac:dyDescent="0.25">
      <c r="A16" t="s">
        <v>0</v>
      </c>
      <c r="B16">
        <v>30</v>
      </c>
      <c r="C16">
        <v>7.03</v>
      </c>
      <c r="D16" t="s">
        <v>1</v>
      </c>
      <c r="E16" t="s">
        <v>21</v>
      </c>
      <c r="F16">
        <v>25</v>
      </c>
      <c r="G16">
        <v>218</v>
      </c>
      <c r="H16" s="1">
        <f xml:space="preserve"> (((F16*2)+G16)+1680)/5280</f>
        <v>0.36893939393939396</v>
      </c>
      <c r="I16" s="1">
        <f>J16</f>
        <v>0.14772727272727273</v>
      </c>
      <c r="J16" s="1">
        <f>780/5280</f>
        <v>0.14772727272727273</v>
      </c>
      <c r="K16" s="12" t="s">
        <v>19</v>
      </c>
      <c r="L16" s="12" t="s">
        <v>19</v>
      </c>
      <c r="M16" s="1">
        <f t="shared" si="3"/>
        <v>60</v>
      </c>
      <c r="N16">
        <v>1</v>
      </c>
      <c r="O16">
        <f>(F16*2)+G16+230</f>
        <v>498</v>
      </c>
      <c r="P16">
        <f t="shared" si="4"/>
        <v>11</v>
      </c>
      <c r="Q16">
        <f>ROUNDUP((O16/50+1), 0)</f>
        <v>11</v>
      </c>
      <c r="R16" s="19" t="s">
        <v>19</v>
      </c>
      <c r="S16">
        <f t="shared" si="5"/>
        <v>218</v>
      </c>
      <c r="T16" s="2">
        <f>4*(200*2+F16*2+G16+25)/9</f>
        <v>308</v>
      </c>
      <c r="U16">
        <f>(780+200*2+230+G16*2+G16)</f>
        <v>2064</v>
      </c>
      <c r="V16" s="12" t="s">
        <v>19</v>
      </c>
      <c r="W16" s="12"/>
      <c r="X16" s="1">
        <f>M16/5280</f>
        <v>1.1363636363636364E-2</v>
      </c>
      <c r="Y16">
        <f t="shared" si="6"/>
        <v>16</v>
      </c>
    </row>
    <row r="17" spans="1:25" x14ac:dyDescent="0.25">
      <c r="A17" t="s">
        <v>0</v>
      </c>
      <c r="B17">
        <v>30</v>
      </c>
      <c r="C17">
        <v>7.03</v>
      </c>
      <c r="D17" t="s">
        <v>20</v>
      </c>
      <c r="E17" t="s">
        <v>18</v>
      </c>
      <c r="F17">
        <v>25</v>
      </c>
      <c r="G17">
        <v>218</v>
      </c>
      <c r="H17" s="1">
        <f xml:space="preserve"> (((F17*2)+G17)+1680)/5280</f>
        <v>0.36893939393939396</v>
      </c>
      <c r="I17" s="1">
        <f>J17</f>
        <v>0.14772727272727273</v>
      </c>
      <c r="J17" s="1">
        <f>780/5280</f>
        <v>0.14772727272727273</v>
      </c>
      <c r="K17" s="12">
        <f>780+F17*2</f>
        <v>830</v>
      </c>
      <c r="L17" s="12" t="s">
        <v>19</v>
      </c>
      <c r="M17" s="1">
        <f t="shared" si="3"/>
        <v>60</v>
      </c>
      <c r="N17">
        <v>1</v>
      </c>
      <c r="O17">
        <f>(F17*2)+G17+230</f>
        <v>498</v>
      </c>
      <c r="P17">
        <f t="shared" si="4"/>
        <v>11</v>
      </c>
      <c r="Q17">
        <f>ROUNDUP((O17/50+1), 0)</f>
        <v>11</v>
      </c>
      <c r="R17" s="19" t="s">
        <v>19</v>
      </c>
      <c r="S17">
        <f t="shared" si="5"/>
        <v>218</v>
      </c>
      <c r="T17" s="2" t="s">
        <v>19</v>
      </c>
      <c r="U17">
        <f>(780+200*2)</f>
        <v>1180</v>
      </c>
      <c r="V17" s="1">
        <f>K17/5280</f>
        <v>0.1571969696969697</v>
      </c>
      <c r="W17" s="1"/>
      <c r="X17" s="1">
        <f>M17/5280</f>
        <v>1.1363636363636364E-2</v>
      </c>
      <c r="Y17">
        <f t="shared" si="6"/>
        <v>16</v>
      </c>
    </row>
    <row r="18" spans="1:25" x14ac:dyDescent="0.25">
      <c r="A18" t="s">
        <v>0</v>
      </c>
      <c r="B18">
        <v>30</v>
      </c>
      <c r="C18">
        <v>7.03</v>
      </c>
      <c r="D18" t="s">
        <v>20</v>
      </c>
      <c r="E18" t="s">
        <v>21</v>
      </c>
      <c r="F18">
        <v>25</v>
      </c>
      <c r="G18">
        <v>218</v>
      </c>
      <c r="H18" s="1">
        <f xml:space="preserve"> (((F18*2)+G18)+1680)/5280</f>
        <v>0.36893939393939396</v>
      </c>
      <c r="I18" s="1">
        <f>J18</f>
        <v>0.14772727272727273</v>
      </c>
      <c r="J18" s="1">
        <f>780/5280</f>
        <v>0.14772727272727273</v>
      </c>
      <c r="K18" s="12" t="s">
        <v>19</v>
      </c>
      <c r="L18" s="12" t="s">
        <v>19</v>
      </c>
      <c r="M18" s="1">
        <f t="shared" si="3"/>
        <v>60</v>
      </c>
      <c r="N18">
        <v>1</v>
      </c>
      <c r="O18">
        <f>(F18*2)+G18+230</f>
        <v>498</v>
      </c>
      <c r="P18">
        <f t="shared" si="4"/>
        <v>11</v>
      </c>
      <c r="Q18">
        <f>ROUNDUP((O18/50+1), 0)</f>
        <v>11</v>
      </c>
      <c r="R18" s="19" t="s">
        <v>19</v>
      </c>
      <c r="S18">
        <f t="shared" si="5"/>
        <v>218</v>
      </c>
      <c r="T18" s="2">
        <f>4*(200*2+F18*2+G18+25)/9</f>
        <v>308</v>
      </c>
      <c r="U18">
        <f>(780+200*2+230+G18*2+G18)</f>
        <v>2064</v>
      </c>
      <c r="V18" s="12" t="s">
        <v>19</v>
      </c>
      <c r="W18" s="12"/>
      <c r="X18" s="1">
        <f>M18/5280</f>
        <v>1.1363636363636364E-2</v>
      </c>
      <c r="Y18">
        <f t="shared" si="6"/>
        <v>16</v>
      </c>
    </row>
    <row r="19" spans="1:25" x14ac:dyDescent="0.25">
      <c r="H19" s="1"/>
      <c r="I19" s="1"/>
      <c r="J19" s="1"/>
      <c r="K19" s="12"/>
      <c r="L19" s="12"/>
      <c r="M19" s="1"/>
      <c r="R19" s="19"/>
      <c r="T19" s="2"/>
    </row>
    <row r="20" spans="1:25" x14ac:dyDescent="0.25">
      <c r="A20" t="s">
        <v>22</v>
      </c>
      <c r="B20">
        <v>30</v>
      </c>
      <c r="C20">
        <v>12.76</v>
      </c>
      <c r="D20" t="s">
        <v>20</v>
      </c>
      <c r="E20" t="s">
        <v>18</v>
      </c>
      <c r="F20">
        <v>25</v>
      </c>
      <c r="G20">
        <v>25</v>
      </c>
      <c r="H20" s="1">
        <f xml:space="preserve"> (((F20*2)+G20)+1680)/5280</f>
        <v>0.33238636363636365</v>
      </c>
      <c r="I20" s="1">
        <f>J20</f>
        <v>0.14772727272727273</v>
      </c>
      <c r="J20" s="1">
        <f>780/5280</f>
        <v>0.14772727272727273</v>
      </c>
      <c r="K20" s="12">
        <f>780+F20*2</f>
        <v>830</v>
      </c>
      <c r="L20" s="12" t="s">
        <v>19</v>
      </c>
      <c r="M20" s="1">
        <f>(F20*2+10)</f>
        <v>60</v>
      </c>
      <c r="N20">
        <v>1</v>
      </c>
      <c r="O20">
        <f>(F20*2)+G20+230</f>
        <v>305</v>
      </c>
      <c r="P20">
        <f t="shared" ref="P20:P24" si="7">ROUNDUP((O20/50+1), 0)</f>
        <v>8</v>
      </c>
      <c r="Q20">
        <f>ROUNDUP((O20/50+1), 0)</f>
        <v>8</v>
      </c>
      <c r="R20" s="19" t="s">
        <v>19</v>
      </c>
      <c r="S20">
        <f t="shared" ref="S20:S21" si="8">G20</f>
        <v>25</v>
      </c>
      <c r="T20" s="2">
        <f>4*(200*2+F20*2+G20+25)/9</f>
        <v>222.22222222222223</v>
      </c>
      <c r="U20">
        <f>(780+200*2)</f>
        <v>1180</v>
      </c>
      <c r="V20" s="1">
        <f t="shared" ref="V20" si="9">K20/5280</f>
        <v>0.1571969696969697</v>
      </c>
      <c r="W20" s="1"/>
      <c r="X20" s="1">
        <f t="shared" ref="X20:X21" si="10">M20/5280</f>
        <v>1.1363636363636364E-2</v>
      </c>
      <c r="Y20">
        <f xml:space="preserve"> 8*2</f>
        <v>16</v>
      </c>
    </row>
    <row r="21" spans="1:25" x14ac:dyDescent="0.25">
      <c r="A21" t="s">
        <v>22</v>
      </c>
      <c r="B21">
        <v>30</v>
      </c>
      <c r="C21">
        <v>12.76</v>
      </c>
      <c r="D21" t="s">
        <v>20</v>
      </c>
      <c r="E21" t="s">
        <v>21</v>
      </c>
      <c r="F21">
        <v>25</v>
      </c>
      <c r="G21">
        <v>25</v>
      </c>
      <c r="H21" s="1">
        <f xml:space="preserve"> (((F21*2)+G21)+1680)/5280</f>
        <v>0.33238636363636365</v>
      </c>
      <c r="I21" s="1">
        <f>J21</f>
        <v>0.14772727272727273</v>
      </c>
      <c r="J21" s="1">
        <f>780/5280</f>
        <v>0.14772727272727273</v>
      </c>
      <c r="K21" s="12" t="s">
        <v>19</v>
      </c>
      <c r="L21" s="12" t="s">
        <v>19</v>
      </c>
      <c r="M21" s="1">
        <f>(F21*2+10)</f>
        <v>60</v>
      </c>
      <c r="N21">
        <v>1</v>
      </c>
      <c r="O21">
        <f>(F21*2)+G21+230</f>
        <v>305</v>
      </c>
      <c r="P21">
        <f t="shared" si="7"/>
        <v>8</v>
      </c>
      <c r="Q21">
        <f>ROUNDUP((O21/50+1), 0)</f>
        <v>8</v>
      </c>
      <c r="R21" s="19" t="s">
        <v>19</v>
      </c>
      <c r="S21">
        <f t="shared" si="8"/>
        <v>25</v>
      </c>
      <c r="T21" s="2">
        <f>4*(200*2+F21*2+G21+25)/9</f>
        <v>222.22222222222223</v>
      </c>
      <c r="U21">
        <f>(780+200*2+230+G21*2+G21)</f>
        <v>1485</v>
      </c>
      <c r="V21" s="12" t="s">
        <v>19</v>
      </c>
      <c r="W21" s="12"/>
      <c r="X21" s="1">
        <f t="shared" si="10"/>
        <v>1.1363636363636364E-2</v>
      </c>
      <c r="Y21">
        <f xml:space="preserve"> 8*2</f>
        <v>16</v>
      </c>
    </row>
    <row r="22" spans="1:25" x14ac:dyDescent="0.25">
      <c r="H22" s="1"/>
      <c r="I22" s="1"/>
      <c r="J22" s="1"/>
      <c r="K22" s="12"/>
      <c r="L22" s="12"/>
      <c r="M22" s="1"/>
      <c r="R22" s="19"/>
      <c r="T22" s="2"/>
    </row>
    <row r="23" spans="1:25" x14ac:dyDescent="0.25">
      <c r="A23" t="s">
        <v>22</v>
      </c>
      <c r="B23">
        <v>30</v>
      </c>
      <c r="C23">
        <v>19.96</v>
      </c>
      <c r="D23" t="s">
        <v>20</v>
      </c>
      <c r="E23" t="s">
        <v>18</v>
      </c>
      <c r="F23">
        <v>25</v>
      </c>
      <c r="G23">
        <v>95</v>
      </c>
      <c r="H23" s="1">
        <f xml:space="preserve"> (((F23*2)+G23)+1680)/5280</f>
        <v>0.34564393939393939</v>
      </c>
      <c r="I23" s="1">
        <f>J23</f>
        <v>0.14772727272727273</v>
      </c>
      <c r="J23" s="1">
        <f>780/5280</f>
        <v>0.14772727272727273</v>
      </c>
      <c r="K23" s="12">
        <f>780+F23*2</f>
        <v>830</v>
      </c>
      <c r="L23" s="12" t="s">
        <v>19</v>
      </c>
      <c r="M23" s="1">
        <f t="shared" ref="M23:M24" si="11">(F23*2+10)</f>
        <v>60</v>
      </c>
      <c r="N23">
        <v>1</v>
      </c>
      <c r="O23">
        <f>(F23*2)+G23+230</f>
        <v>375</v>
      </c>
      <c r="P23">
        <f t="shared" si="7"/>
        <v>9</v>
      </c>
      <c r="Q23">
        <f>ROUNDUP((O23/50+1), 0)</f>
        <v>9</v>
      </c>
      <c r="R23" s="19" t="s">
        <v>19</v>
      </c>
      <c r="S23">
        <f t="shared" ref="S23:S24" si="12">G23</f>
        <v>95</v>
      </c>
      <c r="T23" s="2" t="s">
        <v>19</v>
      </c>
      <c r="U23">
        <f>(780+200*2)</f>
        <v>1180</v>
      </c>
      <c r="V23" s="1">
        <f t="shared" ref="V23" si="13">K23/5280</f>
        <v>0.1571969696969697</v>
      </c>
      <c r="W23" s="1"/>
      <c r="X23" s="1">
        <f t="shared" ref="X23:X24" si="14">M23/5280</f>
        <v>1.1363636363636364E-2</v>
      </c>
      <c r="Y23">
        <f xml:space="preserve"> 8*2</f>
        <v>16</v>
      </c>
    </row>
    <row r="24" spans="1:25" x14ac:dyDescent="0.25">
      <c r="A24" t="s">
        <v>22</v>
      </c>
      <c r="B24">
        <v>30</v>
      </c>
      <c r="C24">
        <v>19.96</v>
      </c>
      <c r="D24" t="s">
        <v>20</v>
      </c>
      <c r="E24" t="s">
        <v>21</v>
      </c>
      <c r="F24">
        <v>25</v>
      </c>
      <c r="G24">
        <v>95</v>
      </c>
      <c r="H24" s="1">
        <f xml:space="preserve"> (((F24*2)+G24)+1680)/5280</f>
        <v>0.34564393939393939</v>
      </c>
      <c r="I24" s="1">
        <f>J24</f>
        <v>0.14772727272727273</v>
      </c>
      <c r="J24" s="1">
        <f>780/5280</f>
        <v>0.14772727272727273</v>
      </c>
      <c r="K24" s="12" t="s">
        <v>19</v>
      </c>
      <c r="L24" s="12" t="s">
        <v>19</v>
      </c>
      <c r="M24" s="1">
        <f t="shared" si="11"/>
        <v>60</v>
      </c>
      <c r="N24">
        <v>1</v>
      </c>
      <c r="O24">
        <f>(F24*2)+G24+230</f>
        <v>375</v>
      </c>
      <c r="P24">
        <f t="shared" si="7"/>
        <v>9</v>
      </c>
      <c r="Q24">
        <f>ROUNDUP((O24/50+1), 0)</f>
        <v>9</v>
      </c>
      <c r="R24" s="19" t="s">
        <v>19</v>
      </c>
      <c r="S24">
        <f t="shared" si="12"/>
        <v>95</v>
      </c>
      <c r="T24" s="2">
        <f>4*(200*2+F24*2+G24+25)/9</f>
        <v>253.33333333333334</v>
      </c>
      <c r="U24">
        <f>(780+200*2+230+G24*2+G24)</f>
        <v>1695</v>
      </c>
      <c r="V24" s="12" t="s">
        <v>19</v>
      </c>
      <c r="W24" s="12"/>
      <c r="X24" s="1">
        <f t="shared" si="14"/>
        <v>1.1363636363636364E-2</v>
      </c>
      <c r="Y24">
        <f xml:space="preserve"> 8*2</f>
        <v>16</v>
      </c>
    </row>
    <row r="25" spans="1:25" x14ac:dyDescent="0.25">
      <c r="H25" s="1"/>
      <c r="I25" s="1"/>
      <c r="J25" s="1"/>
      <c r="K25" s="12"/>
      <c r="L25" s="12"/>
      <c r="M25" s="1"/>
      <c r="T25" s="2"/>
      <c r="V25" s="12"/>
      <c r="W25" s="12"/>
      <c r="X25" s="1"/>
    </row>
    <row r="26" spans="1:25" x14ac:dyDescent="0.25">
      <c r="A26" t="s">
        <v>22</v>
      </c>
      <c r="B26">
        <v>33</v>
      </c>
      <c r="C26">
        <v>1.65</v>
      </c>
      <c r="E26" t="s">
        <v>37</v>
      </c>
      <c r="F26">
        <v>0</v>
      </c>
      <c r="G26">
        <v>20</v>
      </c>
      <c r="H26" s="1">
        <f xml:space="preserve"> (((F26*2)+G26)+150*2+100*2)/5280</f>
        <v>9.8484848484848481E-2</v>
      </c>
      <c r="I26" s="12" t="s">
        <v>19</v>
      </c>
      <c r="J26" s="12" t="s">
        <v>19</v>
      </c>
      <c r="K26" s="12" t="s">
        <v>19</v>
      </c>
      <c r="L26" s="12">
        <f>150*2+G26</f>
        <v>320</v>
      </c>
      <c r="M26" s="1">
        <f>(L26)</f>
        <v>320</v>
      </c>
      <c r="N26">
        <v>1</v>
      </c>
      <c r="O26">
        <f>(F26*2)+G26+230</f>
        <v>250</v>
      </c>
      <c r="P26">
        <f t="shared" ref="P26:P27" si="15">ROUNDUP((O26/50+1), 0)</f>
        <v>6</v>
      </c>
      <c r="Q26" s="19" t="s">
        <v>19</v>
      </c>
      <c r="R26">
        <f>ROUNDUP((P26/50+1), 0)</f>
        <v>2</v>
      </c>
      <c r="S26">
        <f t="shared" ref="S26:S27" si="16">G26</f>
        <v>20</v>
      </c>
      <c r="T26" s="2" t="s">
        <v>19</v>
      </c>
      <c r="U26">
        <v>0</v>
      </c>
      <c r="V26" s="12" t="s">
        <v>19</v>
      </c>
      <c r="W26" s="1">
        <f t="shared" ref="W26:X27" si="17">L26/5280</f>
        <v>6.0606060606060608E-2</v>
      </c>
      <c r="X26" s="1">
        <f t="shared" si="17"/>
        <v>6.0606060606060608E-2</v>
      </c>
      <c r="Y26">
        <v>0</v>
      </c>
    </row>
    <row r="27" spans="1:25" x14ac:dyDescent="0.25">
      <c r="A27" t="s">
        <v>22</v>
      </c>
      <c r="B27">
        <v>33</v>
      </c>
      <c r="C27">
        <v>1.65</v>
      </c>
      <c r="E27" t="s">
        <v>38</v>
      </c>
      <c r="F27">
        <v>0</v>
      </c>
      <c r="G27">
        <v>20</v>
      </c>
      <c r="H27" s="1">
        <f xml:space="preserve"> (((F27*2)+G27)+150*2+100*2)/5280</f>
        <v>9.8484848484848481E-2</v>
      </c>
      <c r="I27" s="12" t="s">
        <v>19</v>
      </c>
      <c r="J27" s="12" t="s">
        <v>19</v>
      </c>
      <c r="K27" s="12" t="s">
        <v>19</v>
      </c>
      <c r="L27" s="12">
        <f>150*2+G27</f>
        <v>320</v>
      </c>
      <c r="M27" s="1">
        <f>(L27)</f>
        <v>320</v>
      </c>
      <c r="N27">
        <v>1</v>
      </c>
      <c r="O27">
        <f>(F27*2)+G27+230</f>
        <v>250</v>
      </c>
      <c r="P27">
        <f t="shared" si="15"/>
        <v>6</v>
      </c>
      <c r="Q27" s="19" t="s">
        <v>19</v>
      </c>
      <c r="R27">
        <f>ROUNDUP((P27/50+1), 0)</f>
        <v>2</v>
      </c>
      <c r="S27">
        <f t="shared" si="16"/>
        <v>20</v>
      </c>
      <c r="T27" s="2">
        <f>4*(200*2+F27*2+G27+25)/9</f>
        <v>197.77777777777777</v>
      </c>
      <c r="U27">
        <v>0</v>
      </c>
      <c r="V27" s="12" t="s">
        <v>19</v>
      </c>
      <c r="W27" s="1">
        <f t="shared" si="17"/>
        <v>6.0606060606060608E-2</v>
      </c>
      <c r="X27" s="1">
        <f t="shared" si="17"/>
        <v>6.0606060606060608E-2</v>
      </c>
      <c r="Y27">
        <v>0</v>
      </c>
    </row>
    <row r="28" spans="1:25" x14ac:dyDescent="0.25">
      <c r="H28" s="1"/>
      <c r="I28" s="1"/>
      <c r="J28" s="1"/>
      <c r="K28" s="12"/>
      <c r="L28" s="12"/>
      <c r="M28" s="1"/>
      <c r="T28" s="2"/>
      <c r="V28" s="12"/>
      <c r="W28" s="12"/>
      <c r="X28" s="1"/>
    </row>
    <row r="29" spans="1:25" x14ac:dyDescent="0.25">
      <c r="A29" t="s">
        <v>34</v>
      </c>
      <c r="B29">
        <v>23</v>
      </c>
      <c r="C29">
        <v>7.67</v>
      </c>
      <c r="D29" t="s">
        <v>1</v>
      </c>
      <c r="E29" t="s">
        <v>18</v>
      </c>
      <c r="H29" s="1"/>
      <c r="I29" s="1"/>
      <c r="J29" s="1"/>
      <c r="K29" s="12"/>
      <c r="L29" s="12"/>
      <c r="M29" s="1"/>
      <c r="T29" s="2"/>
      <c r="V29" s="1"/>
      <c r="W29" s="1"/>
      <c r="X29" s="1"/>
      <c r="Y29">
        <f xml:space="preserve"> 8*2</f>
        <v>16</v>
      </c>
    </row>
    <row r="30" spans="1:25" x14ac:dyDescent="0.25">
      <c r="A30" t="s">
        <v>34</v>
      </c>
      <c r="B30">
        <v>23</v>
      </c>
      <c r="C30">
        <v>7.67</v>
      </c>
      <c r="D30" t="s">
        <v>1</v>
      </c>
      <c r="E30" t="s">
        <v>21</v>
      </c>
      <c r="H30" s="1"/>
      <c r="I30" s="1"/>
      <c r="J30" s="1"/>
      <c r="K30" s="12"/>
      <c r="L30" s="12"/>
      <c r="M30" s="1"/>
      <c r="T30" s="2"/>
      <c r="V30" s="12"/>
      <c r="W30" s="12"/>
      <c r="X30" s="1"/>
      <c r="Y30">
        <f xml:space="preserve"> 8*2</f>
        <v>16</v>
      </c>
    </row>
    <row r="31" spans="1:25" x14ac:dyDescent="0.25">
      <c r="A31" t="s">
        <v>34</v>
      </c>
      <c r="B31">
        <v>23</v>
      </c>
      <c r="C31">
        <v>7.67</v>
      </c>
      <c r="D31" t="s">
        <v>20</v>
      </c>
      <c r="E31" t="s">
        <v>18</v>
      </c>
      <c r="H31" s="1"/>
      <c r="I31" s="1"/>
      <c r="J31" s="1"/>
      <c r="K31" s="12"/>
      <c r="L31" s="12"/>
      <c r="M31" s="1"/>
      <c r="T31" s="2"/>
      <c r="V31" s="1"/>
      <c r="W31" s="1"/>
      <c r="X31" s="1"/>
      <c r="Y31">
        <f xml:space="preserve"> 8*2</f>
        <v>16</v>
      </c>
    </row>
    <row r="32" spans="1:25" x14ac:dyDescent="0.25">
      <c r="A32" t="s">
        <v>34</v>
      </c>
      <c r="B32">
        <v>23</v>
      </c>
      <c r="C32">
        <v>7.67</v>
      </c>
      <c r="D32" t="s">
        <v>20</v>
      </c>
      <c r="E32" t="s">
        <v>21</v>
      </c>
      <c r="H32" s="1"/>
      <c r="I32" s="1"/>
      <c r="J32" s="1"/>
      <c r="K32" s="12"/>
      <c r="L32" s="12"/>
      <c r="M32" s="1"/>
      <c r="T32" s="2"/>
      <c r="V32" s="12"/>
      <c r="W32" s="12"/>
      <c r="X32" s="1"/>
      <c r="Y32">
        <f xml:space="preserve"> 8*2</f>
        <v>16</v>
      </c>
    </row>
    <row r="33" spans="1:25" x14ac:dyDescent="0.25">
      <c r="H33" s="1"/>
      <c r="I33" s="1"/>
      <c r="J33" s="1"/>
      <c r="K33" s="12"/>
      <c r="L33" s="12"/>
      <c r="M33" s="1"/>
      <c r="T33" s="2"/>
      <c r="V33" s="12"/>
      <c r="W33" s="12"/>
      <c r="X33" s="1"/>
    </row>
    <row r="34" spans="1:25" x14ac:dyDescent="0.25">
      <c r="A34" t="s">
        <v>34</v>
      </c>
      <c r="B34">
        <v>23</v>
      </c>
      <c r="C34">
        <v>10.17</v>
      </c>
      <c r="D34" t="s">
        <v>1</v>
      </c>
      <c r="E34" t="s">
        <v>18</v>
      </c>
      <c r="H34" s="1"/>
      <c r="I34" s="1"/>
      <c r="J34" s="1"/>
      <c r="K34" s="12"/>
      <c r="L34" s="12"/>
      <c r="M34" s="1"/>
      <c r="T34" s="2"/>
      <c r="V34" s="1"/>
      <c r="W34" s="1"/>
      <c r="X34" s="1"/>
      <c r="Y34">
        <f xml:space="preserve"> 8*2</f>
        <v>16</v>
      </c>
    </row>
    <row r="35" spans="1:25" x14ac:dyDescent="0.25">
      <c r="A35" t="s">
        <v>34</v>
      </c>
      <c r="B35">
        <v>23</v>
      </c>
      <c r="C35">
        <v>10.17</v>
      </c>
      <c r="D35" t="s">
        <v>1</v>
      </c>
      <c r="E35" t="s">
        <v>21</v>
      </c>
      <c r="H35" s="1"/>
      <c r="I35" s="1"/>
      <c r="J35" s="1"/>
      <c r="K35" s="12"/>
      <c r="L35" s="12"/>
      <c r="M35" s="1"/>
      <c r="T35" s="2"/>
      <c r="V35" s="12"/>
      <c r="W35" s="12"/>
      <c r="X35" s="1"/>
      <c r="Y35">
        <f xml:space="preserve"> 8*2</f>
        <v>16</v>
      </c>
    </row>
    <row r="36" spans="1:25" x14ac:dyDescent="0.25">
      <c r="A36" t="s">
        <v>34</v>
      </c>
      <c r="B36">
        <v>23</v>
      </c>
      <c r="C36">
        <v>10.17</v>
      </c>
      <c r="D36" t="s">
        <v>20</v>
      </c>
      <c r="E36" t="s">
        <v>18</v>
      </c>
      <c r="H36" s="1"/>
      <c r="I36" s="1"/>
      <c r="J36" s="1"/>
      <c r="K36" s="12"/>
      <c r="L36" s="12"/>
      <c r="M36" s="1"/>
      <c r="T36" s="2"/>
      <c r="V36" s="1"/>
      <c r="W36" s="1"/>
      <c r="X36" s="1"/>
      <c r="Y36">
        <f xml:space="preserve"> 8*2</f>
        <v>16</v>
      </c>
    </row>
    <row r="37" spans="1:25" x14ac:dyDescent="0.25">
      <c r="A37" t="s">
        <v>34</v>
      </c>
      <c r="B37">
        <v>23</v>
      </c>
      <c r="C37">
        <v>10.17</v>
      </c>
      <c r="D37" t="s">
        <v>20</v>
      </c>
      <c r="E37" t="s">
        <v>21</v>
      </c>
      <c r="H37" s="1"/>
      <c r="I37" s="1"/>
      <c r="J37" s="1"/>
      <c r="K37" s="12"/>
      <c r="L37" s="12"/>
      <c r="M37" s="1"/>
      <c r="T37" s="2"/>
      <c r="V37" s="12"/>
      <c r="W37" s="12"/>
      <c r="X37" s="1"/>
      <c r="Y37">
        <f xml:space="preserve"> 8*2</f>
        <v>16</v>
      </c>
    </row>
    <row r="38" spans="1:25" x14ac:dyDescent="0.25">
      <c r="H38" s="1"/>
      <c r="I38" s="1"/>
      <c r="J38" s="1"/>
      <c r="K38" s="12"/>
      <c r="L38" s="12"/>
      <c r="M38" s="1"/>
      <c r="T38" s="2"/>
      <c r="V38" s="12"/>
      <c r="W38" s="12"/>
      <c r="X38" s="1"/>
    </row>
    <row r="39" spans="1:25" x14ac:dyDescent="0.25">
      <c r="A39" s="23" t="s">
        <v>31</v>
      </c>
      <c r="B39" s="24"/>
      <c r="C39" s="24"/>
      <c r="D39" s="24"/>
      <c r="E39" s="25"/>
      <c r="F39" s="13"/>
      <c r="G39" s="13"/>
      <c r="H39" s="14">
        <f t="shared" ref="H39:N39" si="18">SUM(H10:H38)</f>
        <v>4.5325757575757581</v>
      </c>
      <c r="I39" s="14">
        <f t="shared" si="18"/>
        <v>1.7727272727272727</v>
      </c>
      <c r="J39" s="14">
        <f>SUM(J10:J38)</f>
        <v>1.7727272727272727</v>
      </c>
      <c r="K39" s="15">
        <f t="shared" si="18"/>
        <v>4980</v>
      </c>
      <c r="L39" s="15">
        <f t="shared" si="18"/>
        <v>640</v>
      </c>
      <c r="M39" s="15">
        <f t="shared" si="18"/>
        <v>1360</v>
      </c>
      <c r="N39" s="15">
        <f t="shared" si="18"/>
        <v>14</v>
      </c>
      <c r="O39" s="15">
        <f>SUM(O10:O37)</f>
        <v>5992</v>
      </c>
      <c r="P39" s="15">
        <f t="shared" ref="P39:Y39" si="19">SUM(P10:P38)</f>
        <v>138</v>
      </c>
      <c r="Q39" s="15">
        <f t="shared" si="19"/>
        <v>126</v>
      </c>
      <c r="R39" s="15">
        <f t="shared" si="19"/>
        <v>4</v>
      </c>
      <c r="S39" s="15">
        <f t="shared" si="19"/>
        <v>2172</v>
      </c>
      <c r="T39" s="15">
        <f t="shared" si="19"/>
        <v>2160.4444444444443</v>
      </c>
      <c r="U39" s="15">
        <f t="shared" si="19"/>
        <v>18738</v>
      </c>
      <c r="V39" s="14">
        <f t="shared" si="19"/>
        <v>0.94318181818181823</v>
      </c>
      <c r="W39" s="14">
        <f t="shared" si="19"/>
        <v>0.12121212121212122</v>
      </c>
      <c r="X39" s="14">
        <f t="shared" si="19"/>
        <v>0.25757575757575757</v>
      </c>
      <c r="Y39" s="14">
        <f t="shared" si="19"/>
        <v>320</v>
      </c>
    </row>
    <row r="40" spans="1:25" x14ac:dyDescent="0.25">
      <c r="J40" s="29">
        <f>SUM(J10:J38)*5280</f>
        <v>9360</v>
      </c>
      <c r="K40" s="28" t="s">
        <v>12</v>
      </c>
    </row>
  </sheetData>
  <mergeCells count="21">
    <mergeCell ref="A39:E39"/>
    <mergeCell ref="Y6:Y7"/>
    <mergeCell ref="A8:D8"/>
    <mergeCell ref="Q6:Q7"/>
    <mergeCell ref="T6:T7"/>
    <mergeCell ref="U6:U7"/>
    <mergeCell ref="G6:G7"/>
    <mergeCell ref="F6:F7"/>
    <mergeCell ref="H6:H7"/>
    <mergeCell ref="I6:I7"/>
    <mergeCell ref="J6:J7"/>
    <mergeCell ref="N6:N7"/>
    <mergeCell ref="O6:O7"/>
    <mergeCell ref="W6:W7"/>
    <mergeCell ref="R6:R7"/>
    <mergeCell ref="P6:P7"/>
    <mergeCell ref="K6:M6"/>
    <mergeCell ref="S6:S7"/>
    <mergeCell ref="V5:X5"/>
    <mergeCell ref="V6:V7"/>
    <mergeCell ref="X6:X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Scheckelhoff</dc:creator>
  <cp:lastModifiedBy>Eric Scheckelhoff</cp:lastModifiedBy>
  <dcterms:created xsi:type="dcterms:W3CDTF">2022-02-14T19:51:06Z</dcterms:created>
  <dcterms:modified xsi:type="dcterms:W3CDTF">2022-05-20T20:01:55Z</dcterms:modified>
</cp:coreProperties>
</file>