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Roadway\EngData\Quantities\"/>
    </mc:Choice>
  </mc:AlternateContent>
  <xr:revisionPtr revIDLastSave="0" documentId="13_ncr:1_{368C26AF-C88B-447F-8160-443696F36342}" xr6:coauthVersionLast="47" xr6:coauthVersionMax="47" xr10:uidLastSave="{00000000-0000-0000-0000-000000000000}"/>
  <bookViews>
    <workbookView xWindow="-120" yWindow="-120" windowWidth="38640" windowHeight="21120" activeTab="1" xr2:uid="{37BB2BD7-2FC6-4A20-A0B1-2BAB53A1E816}"/>
  </bookViews>
  <sheets>
    <sheet name="Quantity Calcs" sheetId="1" r:id="rId1"/>
    <sheet name="Autotabl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89" i="1" l="1"/>
  <c r="X89" i="1"/>
  <c r="W89" i="1"/>
  <c r="W84" i="1"/>
  <c r="B43" i="2"/>
  <c r="S14" i="1"/>
  <c r="S15" i="1"/>
  <c r="S16" i="1"/>
  <c r="S17" i="1"/>
  <c r="S18" i="1"/>
  <c r="S19" i="1"/>
  <c r="S20" i="1"/>
  <c r="S21" i="1"/>
  <c r="S22" i="1"/>
  <c r="S23" i="1"/>
  <c r="S24" i="1"/>
  <c r="S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13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12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57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84" i="1"/>
  <c r="X83" i="1" s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84" i="1"/>
  <c r="AG112" i="1" l="1"/>
  <c r="AD109" i="1"/>
  <c r="AH109" i="1" s="1"/>
  <c r="AD108" i="1"/>
  <c r="AH108" i="1" s="1"/>
  <c r="AD107" i="1"/>
  <c r="AH107" i="1" s="1"/>
  <c r="AD106" i="1"/>
  <c r="AH106" i="1" s="1"/>
  <c r="AD105" i="1"/>
  <c r="AH105" i="1" s="1"/>
  <c r="AD104" i="1"/>
  <c r="AH104" i="1" s="1"/>
  <c r="AD103" i="1"/>
  <c r="AH103" i="1" s="1"/>
  <c r="AD102" i="1"/>
  <c r="AH102" i="1" s="1"/>
  <c r="AD101" i="1"/>
  <c r="AH101" i="1" s="1"/>
  <c r="AD100" i="1"/>
  <c r="AH100" i="1" s="1"/>
  <c r="AD99" i="1"/>
  <c r="AH99" i="1" s="1"/>
  <c r="AD98" i="1"/>
  <c r="AH98" i="1" s="1"/>
  <c r="AD97" i="1"/>
  <c r="AH97" i="1" s="1"/>
  <c r="AD96" i="1"/>
  <c r="AH96" i="1" s="1"/>
  <c r="AD95" i="1"/>
  <c r="AH95" i="1" s="1"/>
  <c r="AI95" i="1" s="1"/>
  <c r="AD94" i="1"/>
  <c r="AH94" i="1" s="1"/>
  <c r="AD93" i="1"/>
  <c r="AH93" i="1" s="1"/>
  <c r="AD92" i="1"/>
  <c r="AH92" i="1" s="1"/>
  <c r="AD91" i="1"/>
  <c r="AH91" i="1" s="1"/>
  <c r="AD90" i="1"/>
  <c r="AH90" i="1" s="1"/>
  <c r="AD89" i="1"/>
  <c r="AH89" i="1" s="1"/>
  <c r="AD88" i="1"/>
  <c r="AH88" i="1" s="1"/>
  <c r="AD87" i="1"/>
  <c r="AH87" i="1" s="1"/>
  <c r="AD86" i="1"/>
  <c r="AH86" i="1" s="1"/>
  <c r="AD85" i="1"/>
  <c r="AH85" i="1" s="1"/>
  <c r="AD84" i="1"/>
  <c r="AH84" i="1" s="1"/>
  <c r="AI92" i="1" l="1"/>
  <c r="AH112" i="1"/>
  <c r="AG77" i="1"/>
  <c r="AD74" i="1"/>
  <c r="AH74" i="1" s="1"/>
  <c r="AD73" i="1"/>
  <c r="AH73" i="1" s="1"/>
  <c r="AD72" i="1"/>
  <c r="AH72" i="1" s="1"/>
  <c r="AD71" i="1"/>
  <c r="AH71" i="1" s="1"/>
  <c r="AJ71" i="1" s="1"/>
  <c r="AD70" i="1"/>
  <c r="AH70" i="1" s="1"/>
  <c r="AD69" i="1"/>
  <c r="AH69" i="1" s="1"/>
  <c r="AD68" i="1"/>
  <c r="AH68" i="1" s="1"/>
  <c r="AJ68" i="1" s="1"/>
  <c r="AD67" i="1"/>
  <c r="AH67" i="1" s="1"/>
  <c r="AD66" i="1"/>
  <c r="AH66" i="1" s="1"/>
  <c r="AD65" i="1"/>
  <c r="AH65" i="1" s="1"/>
  <c r="AD64" i="1"/>
  <c r="AH64" i="1" s="1"/>
  <c r="AD63" i="1"/>
  <c r="AH63" i="1" s="1"/>
  <c r="AH62" i="1"/>
  <c r="AD61" i="1"/>
  <c r="AH61" i="1" s="1"/>
  <c r="AD60" i="1"/>
  <c r="AH60" i="1" s="1"/>
  <c r="AD59" i="1"/>
  <c r="AH59" i="1" s="1"/>
  <c r="AD58" i="1"/>
  <c r="AH58" i="1" s="1"/>
  <c r="AD57" i="1"/>
  <c r="AH57" i="1" s="1"/>
  <c r="AJ62" i="1" l="1"/>
  <c r="AJ65" i="1"/>
  <c r="AJ73" i="1"/>
  <c r="AH77" i="1"/>
  <c r="AF23" i="1"/>
  <c r="AG48" i="1"/>
  <c r="AD23" i="1"/>
  <c r="AH23" i="1" s="1"/>
  <c r="AD22" i="1"/>
  <c r="AH22" i="1" s="1"/>
  <c r="AD21" i="1"/>
  <c r="AH21" i="1" s="1"/>
  <c r="AD20" i="1"/>
  <c r="AH20" i="1" s="1"/>
  <c r="AD19" i="1"/>
  <c r="AH19" i="1" s="1"/>
  <c r="AJ19" i="1" s="1"/>
  <c r="AD18" i="1"/>
  <c r="AH18" i="1" s="1"/>
  <c r="AD17" i="1"/>
  <c r="AH17" i="1" s="1"/>
  <c r="AJ17" i="1" s="1"/>
  <c r="AD16" i="1"/>
  <c r="AH16" i="1" s="1"/>
  <c r="AD15" i="1"/>
  <c r="AH15" i="1" s="1"/>
  <c r="AJ15" i="1" s="1"/>
  <c r="AD14" i="1"/>
  <c r="AH14" i="1" s="1"/>
  <c r="AD13" i="1"/>
  <c r="AH13" i="1" s="1"/>
  <c r="AD12" i="1"/>
  <c r="AH12" i="1" s="1"/>
  <c r="AJ21" i="1" l="1"/>
  <c r="AJ13" i="1"/>
  <c r="AH48" i="1"/>
  <c r="B44" i="2"/>
  <c r="B45" i="2"/>
  <c r="B46" i="2"/>
  <c r="B47" i="2"/>
  <c r="B48" i="2"/>
  <c r="B49" i="2"/>
  <c r="B50" i="2"/>
  <c r="B51" i="2"/>
  <c r="B52" i="2"/>
  <c r="B53" i="2"/>
  <c r="B30" i="2"/>
  <c r="B31" i="2"/>
  <c r="B32" i="2"/>
  <c r="B33" i="2"/>
  <c r="B34" i="2"/>
  <c r="B35" i="2"/>
  <c r="B29" i="2"/>
  <c r="B16" i="2"/>
  <c r="B17" i="2"/>
  <c r="B18" i="2"/>
  <c r="B19" i="2"/>
  <c r="B7" i="2"/>
  <c r="B8" i="2"/>
  <c r="B9" i="2"/>
  <c r="B10" i="2"/>
  <c r="B11" i="2"/>
  <c r="B12" i="2"/>
  <c r="B13" i="2"/>
  <c r="B14" i="2"/>
  <c r="B15" i="2"/>
  <c r="B6" i="2"/>
  <c r="C85" i="1" l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Y93" i="1" s="1"/>
  <c r="E53" i="2" s="1"/>
  <c r="M112" i="1"/>
  <c r="K112" i="1"/>
  <c r="H112" i="1"/>
  <c r="F112" i="1"/>
  <c r="C84" i="1"/>
  <c r="M77" i="1"/>
  <c r="K77" i="1"/>
  <c r="H77" i="1"/>
  <c r="F77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F48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Y17" i="1" l="1"/>
  <c r="E12" i="2" s="1"/>
  <c r="X17" i="1"/>
  <c r="Y16" i="1"/>
  <c r="E11" i="2" s="1"/>
  <c r="X16" i="1"/>
  <c r="W93" i="1"/>
  <c r="C53" i="2" s="1"/>
  <c r="Y58" i="1"/>
  <c r="E31" i="2" s="1"/>
  <c r="Y15" i="1"/>
  <c r="E10" i="2" s="1"/>
  <c r="W92" i="1"/>
  <c r="C52" i="2" s="1"/>
  <c r="Y14" i="1"/>
  <c r="E9" i="2" s="1"/>
  <c r="W86" i="1"/>
  <c r="C46" i="2" s="1"/>
  <c r="Y86" i="1"/>
  <c r="E46" i="2" s="1"/>
  <c r="Y56" i="1"/>
  <c r="E29" i="2" s="1"/>
  <c r="Y21" i="1"/>
  <c r="E16" i="2" s="1"/>
  <c r="Y92" i="1"/>
  <c r="E52" i="2" s="1"/>
  <c r="Y91" i="1"/>
  <c r="E51" i="2" s="1"/>
  <c r="X93" i="1"/>
  <c r="D53" i="2" s="1"/>
  <c r="Y87" i="1"/>
  <c r="E47" i="2" s="1"/>
  <c r="Y61" i="1"/>
  <c r="E34" i="2" s="1"/>
  <c r="Y83" i="1"/>
  <c r="E43" i="2" s="1"/>
  <c r="Y90" i="1"/>
  <c r="E50" i="2" s="1"/>
  <c r="E49" i="2"/>
  <c r="Y88" i="1"/>
  <c r="E48" i="2" s="1"/>
  <c r="Y20" i="1"/>
  <c r="E15" i="2" s="1"/>
  <c r="Y19" i="1"/>
  <c r="E14" i="2" s="1"/>
  <c r="Y18" i="1"/>
  <c r="E13" i="2" s="1"/>
  <c r="Y13" i="1"/>
  <c r="E8" i="2" s="1"/>
  <c r="Y23" i="1"/>
  <c r="E18" i="2" s="1"/>
  <c r="X84" i="1"/>
  <c r="D44" i="2" s="1"/>
  <c r="X86" i="1"/>
  <c r="D46" i="2" s="1"/>
  <c r="W85" i="1"/>
  <c r="C45" i="2" s="1"/>
  <c r="Y12" i="1"/>
  <c r="E7" i="2" s="1"/>
  <c r="Y85" i="1"/>
  <c r="E45" i="2" s="1"/>
  <c r="Y62" i="1"/>
  <c r="E35" i="2" s="1"/>
  <c r="Y59" i="1"/>
  <c r="E32" i="2" s="1"/>
  <c r="X60" i="1"/>
  <c r="D33" i="2" s="1"/>
  <c r="W62" i="1"/>
  <c r="C35" i="2" s="1"/>
  <c r="X24" i="1"/>
  <c r="D19" i="2" s="1"/>
  <c r="Y24" i="1"/>
  <c r="E19" i="2" s="1"/>
  <c r="W22" i="1"/>
  <c r="C17" i="2" s="1"/>
  <c r="X18" i="1"/>
  <c r="D13" i="2" s="1"/>
  <c r="W15" i="1"/>
  <c r="W24" i="1"/>
  <c r="C19" i="2" s="1"/>
  <c r="W12" i="1"/>
  <c r="M48" i="1"/>
  <c r="K48" i="1"/>
  <c r="H48" i="1"/>
  <c r="C12" i="1"/>
  <c r="Q12" i="1" s="1"/>
  <c r="C49" i="2" l="1"/>
  <c r="X15" i="1"/>
  <c r="X88" i="1"/>
  <c r="D48" i="2" s="1"/>
  <c r="X14" i="1"/>
  <c r="D9" i="2" s="1"/>
  <c r="W14" i="1"/>
  <c r="D12" i="2"/>
  <c r="Q77" i="1"/>
  <c r="X20" i="1"/>
  <c r="D15" i="2" s="1"/>
  <c r="W13" i="1"/>
  <c r="W90" i="1"/>
  <c r="C50" i="2" s="1"/>
  <c r="X13" i="1"/>
  <c r="D8" i="2" s="1"/>
  <c r="W17" i="1"/>
  <c r="C12" i="2" s="1"/>
  <c r="W16" i="1"/>
  <c r="C11" i="2" s="1"/>
  <c r="X12" i="1"/>
  <c r="D7" i="2" s="1"/>
  <c r="Q112" i="1"/>
  <c r="X23" i="1"/>
  <c r="D18" i="2" s="1"/>
  <c r="Y57" i="1"/>
  <c r="E30" i="2" s="1"/>
  <c r="W23" i="1"/>
  <c r="C18" i="2" s="1"/>
  <c r="W18" i="1"/>
  <c r="C13" i="2" s="1"/>
  <c r="Y84" i="1"/>
  <c r="E44" i="2" s="1"/>
  <c r="E54" i="2" s="1"/>
  <c r="W91" i="1"/>
  <c r="C51" i="2" s="1"/>
  <c r="W87" i="1"/>
  <c r="C47" i="2" s="1"/>
  <c r="X22" i="1"/>
  <c r="D17" i="2" s="1"/>
  <c r="W88" i="1"/>
  <c r="C48" i="2" s="1"/>
  <c r="X91" i="1"/>
  <c r="D51" i="2" s="1"/>
  <c r="X92" i="1"/>
  <c r="D52" i="2" s="1"/>
  <c r="Q48" i="1"/>
  <c r="W83" i="1"/>
  <c r="C43" i="2" s="1"/>
  <c r="G112" i="1"/>
  <c r="C44" i="2"/>
  <c r="X90" i="1"/>
  <c r="D50" i="2" s="1"/>
  <c r="W20" i="1"/>
  <c r="C15" i="2" s="1"/>
  <c r="X87" i="1"/>
  <c r="D47" i="2" s="1"/>
  <c r="W19" i="1"/>
  <c r="C14" i="2" s="1"/>
  <c r="D49" i="2"/>
  <c r="D43" i="2"/>
  <c r="L112" i="1"/>
  <c r="C9" i="2"/>
  <c r="X85" i="1"/>
  <c r="D45" i="2" s="1"/>
  <c r="W61" i="1"/>
  <c r="C34" i="2" s="1"/>
  <c r="X57" i="1"/>
  <c r="D30" i="2" s="1"/>
  <c r="W57" i="1"/>
  <c r="C30" i="2" s="1"/>
  <c r="W56" i="1"/>
  <c r="C29" i="2" s="1"/>
  <c r="G77" i="1"/>
  <c r="X56" i="1"/>
  <c r="D29" i="2" s="1"/>
  <c r="L77" i="1"/>
  <c r="C8" i="2"/>
  <c r="C7" i="2"/>
  <c r="X58" i="1"/>
  <c r="D31" i="2" s="1"/>
  <c r="W59" i="1"/>
  <c r="C32" i="2" s="1"/>
  <c r="D10" i="2"/>
  <c r="X21" i="1"/>
  <c r="D16" i="2" s="1"/>
  <c r="X62" i="1"/>
  <c r="D35" i="2" s="1"/>
  <c r="X59" i="1"/>
  <c r="D32" i="2" s="1"/>
  <c r="C10" i="2"/>
  <c r="W21" i="1"/>
  <c r="C16" i="2" s="1"/>
  <c r="D11" i="2"/>
  <c r="X61" i="1"/>
  <c r="D34" i="2" s="1"/>
  <c r="W58" i="1"/>
  <c r="C31" i="2" s="1"/>
  <c r="Y22" i="1"/>
  <c r="E17" i="2" s="1"/>
  <c r="Y60" i="1"/>
  <c r="E33" i="2" s="1"/>
  <c r="Y11" i="1"/>
  <c r="E6" i="2" s="1"/>
  <c r="X19" i="1"/>
  <c r="D14" i="2" s="1"/>
  <c r="W60" i="1"/>
  <c r="C33" i="2" s="1"/>
  <c r="W11" i="1"/>
  <c r="C6" i="2" s="1"/>
  <c r="D54" i="2" l="1"/>
  <c r="C54" i="2"/>
  <c r="E36" i="2"/>
  <c r="E56" i="2" s="1"/>
  <c r="E20" i="2"/>
  <c r="E55" i="2" s="1"/>
  <c r="G48" i="1"/>
  <c r="X11" i="1"/>
  <c r="D6" i="2" s="1"/>
  <c r="D20" i="2" s="1"/>
  <c r="D55" i="2" s="1"/>
  <c r="L48" i="1"/>
  <c r="D36" i="2"/>
  <c r="D56" i="2" s="1"/>
  <c r="C36" i="2"/>
  <c r="C56" i="2" s="1"/>
  <c r="C20" i="2"/>
  <c r="C55" i="2" s="1"/>
  <c r="E58" i="2" l="1"/>
  <c r="E61" i="2" s="1"/>
  <c r="D57" i="2"/>
  <c r="C57" i="2"/>
</calcChain>
</file>

<file path=xl/sharedStrings.xml><?xml version="1.0" encoding="utf-8"?>
<sst xmlns="http://schemas.openxmlformats.org/spreadsheetml/2006/main" count="163" uniqueCount="76">
  <si>
    <t>Time:  3:15:51 PM</t>
  </si>
  <si>
    <t>Cross Section Set Name: </t>
  </si>
  <si>
    <t>CLP_S_COUNTY_LINE</t>
  </si>
  <si>
    <t>Alignment Name: </t>
  </si>
  <si>
    <t>Input Grid Factor:  </t>
  </si>
  <si>
    <t>  Note:  </t>
  </si>
  <si>
    <t>All units in this report are in feet, square feet and cubic yards unless specified otherwise.</t>
  </si>
  <si>
    <t>Baseline</t>
  </si>
  <si>
    <t>- - - - - - - - - - - - - - - - Station Quantities - - - - - - - - - - - - - - - -</t>
  </si>
  <si>
    <t>Station</t>
  </si>
  <si>
    <t>- - - - - - - - - - Cut - - - - - - - - - -</t>
  </si>
  <si>
    <t>- - - - - - - - - - Fill - - - - - - - - - -</t>
  </si>
  <si>
    <t>Mass</t>
  </si>
  <si>
    <t>Distance</t>
  </si>
  <si>
    <t>Factor</t>
  </si>
  <si>
    <t>Area</t>
  </si>
  <si>
    <t>Volume From Report</t>
  </si>
  <si>
    <t>Calculated Vol</t>
  </si>
  <si>
    <t>Adjusted</t>
  </si>
  <si>
    <t>Ordinate</t>
  </si>
  <si>
    <t>Seeding Width</t>
  </si>
  <si>
    <t>Seeding Area</t>
  </si>
  <si>
    <t>Grand Total:</t>
  </si>
  <si>
    <t>SHEET TOTALS</t>
  </si>
  <si>
    <t>SHEET NUMBER</t>
  </si>
  <si>
    <t>CUT VOL (CY)</t>
  </si>
  <si>
    <t>FILL VOL (CY)</t>
  </si>
  <si>
    <t>SEEDING AREA (SY)</t>
  </si>
  <si>
    <t>Cut Vol Sheet total</t>
  </si>
  <si>
    <t>Fill Volume Sheet Total</t>
  </si>
  <si>
    <t>Seeding Sheet Total</t>
  </si>
  <si>
    <t>TOTALS CARRIED TO GENERAL SUMMARY</t>
  </si>
  <si>
    <t>TOTALS CARRIED TO GENERAL NOTES</t>
  </si>
  <si>
    <t>270 SB CD ROAD</t>
  </si>
  <si>
    <t>RAMP A</t>
  </si>
  <si>
    <t xml:space="preserve">EASTON WAY </t>
  </si>
  <si>
    <t>1367+00.00</t>
  </si>
  <si>
    <t>P.89</t>
  </si>
  <si>
    <t>P.90</t>
  </si>
  <si>
    <t>P.92</t>
  </si>
  <si>
    <t>P.93</t>
  </si>
  <si>
    <t>P.94</t>
  </si>
  <si>
    <t>P.95</t>
  </si>
  <si>
    <t>P.96</t>
  </si>
  <si>
    <t>P.97</t>
  </si>
  <si>
    <t>P.98</t>
  </si>
  <si>
    <t>P.99</t>
  </si>
  <si>
    <t>P.100</t>
  </si>
  <si>
    <t>P.101</t>
  </si>
  <si>
    <t>P.102</t>
  </si>
  <si>
    <t>P.107</t>
  </si>
  <si>
    <t>P.108</t>
  </si>
  <si>
    <t>P.109</t>
  </si>
  <si>
    <t>P.91</t>
  </si>
  <si>
    <t>SPECIAL BENCHING</t>
  </si>
  <si>
    <t>EXCAVATE AND REPLACE</t>
  </si>
  <si>
    <t>P.110</t>
  </si>
  <si>
    <t>P.111</t>
  </si>
  <si>
    <t>P.112</t>
  </si>
  <si>
    <t>P.113</t>
  </si>
  <si>
    <t xml:space="preserve"> - - - Benching - - -</t>
  </si>
  <si>
    <t>TOTALS CARRIED FROM THIS SHEET</t>
  </si>
  <si>
    <t>P.114</t>
  </si>
  <si>
    <t>P.115</t>
  </si>
  <si>
    <t>P.116</t>
  </si>
  <si>
    <t>P.117</t>
  </si>
  <si>
    <t>P.103</t>
  </si>
  <si>
    <t>P.104</t>
  </si>
  <si>
    <t>P.105</t>
  </si>
  <si>
    <t>P.106</t>
  </si>
  <si>
    <t>P.118</t>
  </si>
  <si>
    <t>P.119</t>
  </si>
  <si>
    <t>P.120</t>
  </si>
  <si>
    <t>TOTALS CARRIED TO SHEET P.120</t>
  </si>
  <si>
    <t>TOTALS CARRIED FROM SHEET P.102</t>
  </si>
  <si>
    <t>TOTALS CARRIED FROM SHEET P.109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</si>
</sst>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00\+00.00"/>
    <numFmt numFmtId="165" formatCode="00\+00.00"/>
  </numFmts>
  <fonts count="12" x14ac:knownFonts="1">
    <font>
      <sz val="11"/>
      <color theme="1"/>
      <name val="Tw Cen MT"/>
      <family val="2"/>
    </font>
    <font>
      <b/>
      <sz val="11"/>
      <color theme="1"/>
      <name val="Tw Cen MT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8.8000000000000007"/>
      <color rgb="FF000000"/>
      <name val="Arial"/>
      <family val="2"/>
    </font>
    <font>
      <sz val="8.8000000000000007"/>
      <color rgb="FF000000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</font>
    <font>
      <sz val="20"/>
      <color theme="1"/>
      <name val="Tw Cen MT"/>
      <family val="2"/>
    </font>
    <font>
      <sz val="11"/>
      <color theme="1"/>
      <name val="Tw Cen MT"/>
      <family val="2"/>
    </font>
    <font>
      <b/>
      <i/>
      <sz val="11"/>
      <color theme="1"/>
      <name val="Calibri"/>
      <family val="2"/>
    </font>
    <font>
      <sz val="8"/>
      <name val="Tw Cen MT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8AEA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666633"/>
      </bottom>
      <diagonal/>
    </border>
    <border>
      <left/>
      <right/>
      <top/>
      <bottom style="medium">
        <color rgb="FF666633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94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top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wrapText="1"/>
    </xf>
    <xf numFmtId="0" fontId="2" fillId="2" borderId="1" xfId="0" applyFont="1" applyFill="1" applyBorder="1"/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1" fontId="2" fillId="2" borderId="0" xfId="0" applyNumberFormat="1" applyFont="1" applyFill="1" applyAlignment="1">
      <alignment horizontal="right" wrapText="1"/>
    </xf>
    <xf numFmtId="1" fontId="2" fillId="2" borderId="0" xfId="0" applyNumberFormat="1" applyFont="1" applyFill="1"/>
    <xf numFmtId="0" fontId="2" fillId="0" borderId="3" xfId="0" applyFont="1" applyBorder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1" fontId="0" fillId="0" borderId="0" xfId="0" applyNumberFormat="1"/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7" fillId="0" borderId="4" xfId="0" applyFont="1" applyBorder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1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3" xfId="0" applyFont="1" applyBorder="1" applyAlignment="1">
      <alignment horizontal="right" wrapText="1"/>
    </xf>
    <xf numFmtId="1" fontId="2" fillId="0" borderId="3" xfId="0" applyNumberFormat="1" applyFont="1" applyBorder="1" applyAlignment="1">
      <alignment horizontal="right" wrapText="1"/>
    </xf>
    <xf numFmtId="0" fontId="2" fillId="0" borderId="3" xfId="0" applyFont="1" applyBorder="1"/>
    <xf numFmtId="1" fontId="2" fillId="0" borderId="3" xfId="0" applyNumberFormat="1" applyFont="1" applyBorder="1"/>
    <xf numFmtId="1" fontId="2" fillId="0" borderId="0" xfId="0" applyNumberFormat="1" applyFont="1"/>
    <xf numFmtId="0" fontId="6" fillId="0" borderId="0" xfId="0" applyFont="1" applyAlignment="1">
      <alignment horizontal="right" wrapText="1"/>
    </xf>
    <xf numFmtId="0" fontId="2" fillId="0" borderId="5" xfId="0" applyFont="1" applyBorder="1" applyAlignment="1">
      <alignment horizontal="right"/>
    </xf>
    <xf numFmtId="0" fontId="2" fillId="0" borderId="5" xfId="0" applyFont="1" applyBorder="1" applyAlignment="1">
      <alignment horizontal="right" wrapText="1"/>
    </xf>
    <xf numFmtId="0" fontId="2" fillId="0" borderId="5" xfId="0" applyFont="1" applyBorder="1"/>
    <xf numFmtId="164" fontId="2" fillId="0" borderId="3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3" xfId="0" applyNumberFormat="1" applyFont="1" applyBorder="1" applyAlignment="1">
      <alignment horizontal="right"/>
    </xf>
    <xf numFmtId="0" fontId="2" fillId="3" borderId="0" xfId="0" applyFont="1" applyFill="1" applyAlignment="1">
      <alignment horizontal="right" wrapText="1"/>
    </xf>
    <xf numFmtId="0" fontId="2" fillId="3" borderId="3" xfId="0" applyFont="1" applyFill="1" applyBorder="1" applyAlignment="1">
      <alignment horizontal="right" wrapText="1"/>
    </xf>
    <xf numFmtId="0" fontId="2" fillId="4" borderId="0" xfId="0" applyFont="1" applyFill="1" applyAlignment="1">
      <alignment horizontal="right" wrapText="1"/>
    </xf>
    <xf numFmtId="0" fontId="2" fillId="4" borderId="3" xfId="0" applyFont="1" applyFill="1" applyBorder="1" applyAlignment="1">
      <alignment horizontal="right" wrapText="1"/>
    </xf>
    <xf numFmtId="0" fontId="2" fillId="3" borderId="5" xfId="0" applyFont="1" applyFill="1" applyBorder="1" applyAlignment="1">
      <alignment horizontal="right" wrapText="1"/>
    </xf>
    <xf numFmtId="0" fontId="2" fillId="4" borderId="5" xfId="0" applyFont="1" applyFill="1" applyBorder="1" applyAlignment="1">
      <alignment horizontal="right" wrapText="1"/>
    </xf>
    <xf numFmtId="0" fontId="2" fillId="5" borderId="0" xfId="0" applyFont="1" applyFill="1"/>
    <xf numFmtId="1" fontId="2" fillId="5" borderId="3" xfId="0" applyNumberFormat="1" applyFont="1" applyFill="1" applyBorder="1"/>
    <xf numFmtId="1" fontId="2" fillId="5" borderId="0" xfId="0" applyNumberFormat="1" applyFont="1" applyFill="1"/>
    <xf numFmtId="1" fontId="2" fillId="5" borderId="5" xfId="0" applyNumberFormat="1" applyFont="1" applyFill="1" applyBorder="1"/>
    <xf numFmtId="1" fontId="2" fillId="4" borderId="0" xfId="0" applyNumberFormat="1" applyFont="1" applyFill="1" applyAlignment="1">
      <alignment horizontal="right" wrapText="1"/>
    </xf>
    <xf numFmtId="1" fontId="2" fillId="4" borderId="3" xfId="0" applyNumberFormat="1" applyFont="1" applyFill="1" applyBorder="1" applyAlignment="1">
      <alignment horizontal="right" wrapText="1"/>
    </xf>
    <xf numFmtId="1" fontId="2" fillId="3" borderId="0" xfId="0" applyNumberFormat="1" applyFont="1" applyFill="1" applyAlignment="1">
      <alignment horizontal="right" wrapText="1"/>
    </xf>
    <xf numFmtId="1" fontId="2" fillId="3" borderId="3" xfId="0" applyNumberFormat="1" applyFont="1" applyFill="1" applyBorder="1" applyAlignment="1">
      <alignment horizontal="right" wrapText="1"/>
    </xf>
    <xf numFmtId="1" fontId="6" fillId="3" borderId="0" xfId="0" applyNumberFormat="1" applyFont="1" applyFill="1" applyAlignment="1">
      <alignment horizontal="right" wrapText="1"/>
    </xf>
    <xf numFmtId="1" fontId="6" fillId="4" borderId="0" xfId="0" applyNumberFormat="1" applyFont="1" applyFill="1" applyAlignment="1">
      <alignment horizontal="right" wrapText="1"/>
    </xf>
    <xf numFmtId="0" fontId="2" fillId="6" borderId="0" xfId="0" applyFont="1" applyFill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4" fontId="2" fillId="6" borderId="0" xfId="0" applyNumberFormat="1" applyFont="1" applyFill="1" applyAlignment="1">
      <alignment horizontal="right"/>
    </xf>
    <xf numFmtId="1" fontId="2" fillId="2" borderId="4" xfId="0" applyNumberFormat="1" applyFont="1" applyFill="1" applyBorder="1"/>
    <xf numFmtId="0" fontId="2" fillId="2" borderId="6" xfId="0" applyFont="1" applyFill="1" applyBorder="1"/>
    <xf numFmtId="0" fontId="3" fillId="2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2" borderId="9" xfId="0" applyFont="1" applyFill="1" applyBorder="1"/>
    <xf numFmtId="1" fontId="2" fillId="2" borderId="11" xfId="0" applyNumberFormat="1" applyFont="1" applyFill="1" applyBorder="1"/>
    <xf numFmtId="1" fontId="2" fillId="2" borderId="10" xfId="0" applyNumberFormat="1" applyFont="1" applyFill="1" applyBorder="1"/>
    <xf numFmtId="1" fontId="2" fillId="2" borderId="12" xfId="0" applyNumberFormat="1" applyFont="1" applyFill="1" applyBorder="1"/>
    <xf numFmtId="1" fontId="2" fillId="6" borderId="0" xfId="0" applyNumberFormat="1" applyFont="1" applyFill="1" applyAlignment="1">
      <alignment horizontal="right" wrapText="1"/>
    </xf>
    <xf numFmtId="1" fontId="2" fillId="6" borderId="3" xfId="0" applyNumberFormat="1" applyFont="1" applyFill="1" applyBorder="1" applyAlignment="1">
      <alignment horizontal="right" wrapText="1"/>
    </xf>
    <xf numFmtId="0" fontId="2" fillId="6" borderId="3" xfId="0" applyFont="1" applyFill="1" applyBorder="1" applyAlignment="1">
      <alignment horizontal="right" wrapText="1"/>
    </xf>
    <xf numFmtId="0" fontId="2" fillId="6" borderId="0" xfId="0" applyFont="1" applyFill="1" applyAlignment="1">
      <alignment horizontal="right" wrapText="1"/>
    </xf>
    <xf numFmtId="0" fontId="3" fillId="2" borderId="0" xfId="0" applyFont="1" applyFill="1" applyAlignment="1">
      <alignment vertical="center" wrapText="1"/>
    </xf>
    <xf numFmtId="0" fontId="2" fillId="7" borderId="0" xfId="0" applyFont="1" applyFill="1"/>
    <xf numFmtId="1" fontId="2" fillId="7" borderId="0" xfId="0" applyNumberFormat="1" applyFont="1" applyFill="1"/>
    <xf numFmtId="1" fontId="2" fillId="7" borderId="3" xfId="0" applyNumberFormat="1" applyFont="1" applyFill="1" applyBorder="1"/>
    <xf numFmtId="1" fontId="7" fillId="0" borderId="4" xfId="0" applyNumberFormat="1" applyFont="1" applyBorder="1" applyAlignment="1">
      <alignment horizontal="left"/>
    </xf>
    <xf numFmtId="3" fontId="7" fillId="0" borderId="4" xfId="1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/>
    </xf>
    <xf numFmtId="3" fontId="10" fillId="0" borderId="4" xfId="1" applyNumberFormat="1" applyFont="1" applyBorder="1" applyAlignment="1">
      <alignment horizontal="center" vertical="center"/>
    </xf>
    <xf numFmtId="0" fontId="10" fillId="0" borderId="4" xfId="0" applyFont="1" applyBorder="1"/>
    <xf numFmtId="0" fontId="10" fillId="0" borderId="14" xfId="0" applyFont="1" applyBorder="1"/>
    <xf numFmtId="3" fontId="10" fillId="0" borderId="14" xfId="1" applyNumberFormat="1" applyFont="1" applyBorder="1" applyAlignment="1">
      <alignment horizontal="center" vertical="center"/>
    </xf>
    <xf numFmtId="1" fontId="7" fillId="0" borderId="13" xfId="0" applyNumberFormat="1" applyFont="1" applyBorder="1" applyAlignment="1">
      <alignment horizontal="left"/>
    </xf>
    <xf numFmtId="3" fontId="7" fillId="0" borderId="13" xfId="1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left" wrapText="1"/>
    </xf>
    <xf numFmtId="0" fontId="7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8AE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74D40-F3AF-4BF7-BC89-7991D4A543A2}">
  <dimension ref="A1:AJ112"/>
  <sheetViews>
    <sheetView zoomScaleNormal="100" workbookViewId="0">
      <selection activeCell="V94" sqref="V94"/>
    </sheetView>
  </sheetViews>
  <sheetFormatPr defaultRowHeight="14.25" x14ac:dyDescent="0.2"/>
  <cols>
    <col min="1" max="1" width="10.625" customWidth="1"/>
    <col min="2" max="2" width="12.625" customWidth="1"/>
    <col min="5" max="5" width="8.25" customWidth="1"/>
    <col min="6" max="6" width="7.625" customWidth="1"/>
    <col min="7" max="7" width="10" customWidth="1"/>
    <col min="10" max="10" width="7.75" customWidth="1"/>
    <col min="12" max="12" width="9.375" customWidth="1"/>
    <col min="13" max="14" width="9" customWidth="1"/>
    <col min="15" max="15" width="4.75" customWidth="1"/>
    <col min="16" max="17" width="9" customWidth="1"/>
    <col min="19" max="19" width="11.5" customWidth="1"/>
    <col min="28" max="28" width="9.625" bestFit="1" customWidth="1"/>
    <col min="34" max="34" width="10" customWidth="1"/>
  </cols>
  <sheetData>
    <row r="1" spans="1:36" x14ac:dyDescent="0.2">
      <c r="A1" s="87" t="s">
        <v>0</v>
      </c>
      <c r="B1" s="87"/>
      <c r="C1" s="87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</row>
    <row r="2" spans="1:3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36" x14ac:dyDescent="0.2">
      <c r="A3" s="2" t="s">
        <v>1</v>
      </c>
      <c r="B3" s="2"/>
      <c r="C3" s="2"/>
      <c r="D3" s="92" t="s">
        <v>2</v>
      </c>
      <c r="E3" s="92"/>
      <c r="F3" s="92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36" x14ac:dyDescent="0.2">
      <c r="A4" s="2" t="s">
        <v>3</v>
      </c>
      <c r="B4" s="2"/>
      <c r="C4" s="2"/>
      <c r="D4" s="92" t="s">
        <v>2</v>
      </c>
      <c r="E4" s="92"/>
      <c r="F4" s="92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36" ht="144" x14ac:dyDescent="0.2">
      <c r="A5" s="4" t="s">
        <v>4</v>
      </c>
      <c r="B5" s="4"/>
      <c r="C5" s="4"/>
      <c r="D5" s="5"/>
      <c r="E5" s="4" t="s">
        <v>5</v>
      </c>
      <c r="F5" s="6" t="s">
        <v>6</v>
      </c>
      <c r="G5" s="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36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3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36" ht="27.75" x14ac:dyDescent="0.35">
      <c r="A8" s="8" t="s">
        <v>7</v>
      </c>
      <c r="B8" s="8" t="s">
        <v>33</v>
      </c>
      <c r="C8" s="8"/>
      <c r="D8" s="86" t="s">
        <v>8</v>
      </c>
      <c r="E8" s="86"/>
      <c r="F8" s="86"/>
      <c r="G8" s="86"/>
      <c r="H8" s="86"/>
      <c r="I8" s="86"/>
      <c r="J8" s="86"/>
      <c r="K8" s="86"/>
      <c r="L8" s="86"/>
      <c r="M8" s="86"/>
      <c r="N8" s="9"/>
      <c r="O8" s="1"/>
      <c r="P8" s="1"/>
      <c r="Q8" s="1"/>
      <c r="R8" s="1"/>
      <c r="S8" s="1"/>
      <c r="T8" s="1"/>
      <c r="U8" s="1"/>
      <c r="V8" s="1"/>
      <c r="W8" s="1"/>
      <c r="AB8" s="84" t="s">
        <v>54</v>
      </c>
      <c r="AC8" s="85"/>
      <c r="AD8" s="85"/>
      <c r="AE8" s="85"/>
      <c r="AF8" s="85"/>
      <c r="AG8" s="85"/>
      <c r="AH8" s="85"/>
    </row>
    <row r="9" spans="1:36" ht="14.45" customHeight="1" thickBot="1" x14ac:dyDescent="0.25">
      <c r="A9" s="8" t="s">
        <v>9</v>
      </c>
      <c r="B9" s="8"/>
      <c r="C9" s="8"/>
      <c r="D9" s="86" t="s">
        <v>10</v>
      </c>
      <c r="E9" s="86"/>
      <c r="F9" s="86"/>
      <c r="G9" s="86"/>
      <c r="H9" s="86"/>
      <c r="I9" s="86" t="s">
        <v>11</v>
      </c>
      <c r="J9" s="86"/>
      <c r="K9" s="86"/>
      <c r="L9" s="86"/>
      <c r="M9" s="86"/>
      <c r="N9" s="8" t="s">
        <v>12</v>
      </c>
      <c r="O9" s="1"/>
      <c r="P9" s="1"/>
      <c r="Q9" s="1"/>
      <c r="R9" s="86" t="s">
        <v>60</v>
      </c>
      <c r="S9" s="86"/>
      <c r="T9" s="71"/>
      <c r="U9" s="71"/>
      <c r="V9" s="71"/>
      <c r="W9" s="1"/>
    </row>
    <row r="10" spans="1:36" ht="51" x14ac:dyDescent="0.2">
      <c r="A10" s="8"/>
      <c r="B10" s="8"/>
      <c r="C10" s="8" t="s">
        <v>13</v>
      </c>
      <c r="D10" s="16" t="s">
        <v>14</v>
      </c>
      <c r="E10" s="16" t="s">
        <v>15</v>
      </c>
      <c r="F10" s="16" t="s">
        <v>16</v>
      </c>
      <c r="G10" s="16" t="s">
        <v>17</v>
      </c>
      <c r="H10" s="16" t="s">
        <v>18</v>
      </c>
      <c r="I10" s="16" t="s">
        <v>14</v>
      </c>
      <c r="J10" s="16" t="s">
        <v>15</v>
      </c>
      <c r="K10" s="16" t="s">
        <v>16</v>
      </c>
      <c r="L10" s="16" t="s">
        <v>17</v>
      </c>
      <c r="M10" s="16" t="s">
        <v>18</v>
      </c>
      <c r="N10" s="8" t="s">
        <v>19</v>
      </c>
      <c r="O10" s="8"/>
      <c r="P10" s="8" t="s">
        <v>20</v>
      </c>
      <c r="Q10" s="8" t="s">
        <v>21</v>
      </c>
      <c r="R10" s="16" t="s">
        <v>15</v>
      </c>
      <c r="S10" s="16" t="s">
        <v>17</v>
      </c>
      <c r="T10" s="8"/>
      <c r="U10" s="8"/>
      <c r="V10" s="60"/>
      <c r="W10" s="61" t="s">
        <v>28</v>
      </c>
      <c r="X10" s="61" t="s">
        <v>29</v>
      </c>
      <c r="Y10" s="62" t="s">
        <v>30</v>
      </c>
      <c r="AB10" s="8"/>
      <c r="AC10" s="8"/>
      <c r="AD10" s="8" t="s">
        <v>13</v>
      </c>
      <c r="AE10" s="16" t="s">
        <v>14</v>
      </c>
      <c r="AF10" s="16" t="s">
        <v>15</v>
      </c>
      <c r="AG10" s="16" t="s">
        <v>16</v>
      </c>
      <c r="AH10" s="16" t="s">
        <v>17</v>
      </c>
    </row>
    <row r="11" spans="1:36" x14ac:dyDescent="0.2">
      <c r="A11" s="56" t="s">
        <v>36</v>
      </c>
      <c r="B11" s="22">
        <v>136700</v>
      </c>
      <c r="C11" s="22"/>
      <c r="D11" s="24">
        <v>1</v>
      </c>
      <c r="E11" s="52">
        <v>0</v>
      </c>
      <c r="F11" s="24"/>
      <c r="G11" s="25"/>
      <c r="H11" s="24"/>
      <c r="I11" s="24">
        <v>1</v>
      </c>
      <c r="J11" s="50">
        <v>0</v>
      </c>
      <c r="K11" s="24"/>
      <c r="L11" s="25"/>
      <c r="M11" s="24"/>
      <c r="N11" s="24"/>
      <c r="O11" s="26"/>
      <c r="P11" s="46">
        <v>0</v>
      </c>
      <c r="Q11" s="26"/>
      <c r="R11" s="72"/>
      <c r="S11" s="26"/>
      <c r="T11" s="26"/>
      <c r="U11" s="1"/>
      <c r="V11" s="63" t="s">
        <v>37</v>
      </c>
      <c r="W11" s="59">
        <f>SUM(G11:G12)</f>
        <v>6</v>
      </c>
      <c r="X11" s="59">
        <f>SUM(L11:L12)</f>
        <v>0</v>
      </c>
      <c r="Y11" s="65">
        <f>SUM(Q11:Q12)</f>
        <v>0</v>
      </c>
      <c r="AB11" s="22" t="s">
        <v>36</v>
      </c>
      <c r="AC11" s="22">
        <v>136700</v>
      </c>
      <c r="AD11" s="22"/>
      <c r="AE11" s="24">
        <v>1</v>
      </c>
      <c r="AF11" s="52">
        <v>0</v>
      </c>
      <c r="AG11" s="24"/>
      <c r="AH11" s="25"/>
    </row>
    <row r="12" spans="1:36" ht="15" thickBot="1" x14ac:dyDescent="0.25">
      <c r="A12" s="57">
        <v>136729.23000000001</v>
      </c>
      <c r="B12" s="15">
        <v>136729.23000000001</v>
      </c>
      <c r="C12" s="15">
        <f>B12-B11</f>
        <v>29.230000000010477</v>
      </c>
      <c r="D12" s="27">
        <v>1</v>
      </c>
      <c r="E12" s="53">
        <v>10</v>
      </c>
      <c r="F12" s="27"/>
      <c r="G12" s="28">
        <f>ROUNDUP((E12+E11)/2*C12/27,0)</f>
        <v>6</v>
      </c>
      <c r="H12" s="27"/>
      <c r="I12" s="27">
        <v>1</v>
      </c>
      <c r="J12" s="51">
        <v>0</v>
      </c>
      <c r="K12" s="27"/>
      <c r="L12" s="28">
        <f>ROUNDUP((J12+J11)/2*C12/27,0)</f>
        <v>0</v>
      </c>
      <c r="M12" s="27"/>
      <c r="N12" s="27"/>
      <c r="O12" s="29"/>
      <c r="P12" s="47">
        <v>0</v>
      </c>
      <c r="Q12" s="30">
        <f>(P12+P11)/2*C12/9</f>
        <v>0</v>
      </c>
      <c r="R12" s="74"/>
      <c r="S12" s="30"/>
      <c r="T12" s="31"/>
      <c r="U12" s="1"/>
      <c r="V12" s="63" t="s">
        <v>38</v>
      </c>
      <c r="W12" s="59">
        <f>SUM(G13:G14)+S14</f>
        <v>265</v>
      </c>
      <c r="X12" s="59">
        <f>SUM(L13:L14)+S14</f>
        <v>326</v>
      </c>
      <c r="Y12" s="65">
        <f>SUM(Q13:Q14)</f>
        <v>545</v>
      </c>
      <c r="AB12" s="36">
        <v>136729.23000000001</v>
      </c>
      <c r="AC12" s="15">
        <v>136729.23000000001</v>
      </c>
      <c r="AD12" s="15">
        <f>AC12-AC11</f>
        <v>29.230000000010477</v>
      </c>
      <c r="AE12" s="27">
        <v>1</v>
      </c>
      <c r="AF12" s="53">
        <v>0</v>
      </c>
      <c r="AG12" s="27"/>
      <c r="AH12" s="28">
        <f>(AF12+AF11)/2*AD12/27</f>
        <v>0</v>
      </c>
    </row>
    <row r="13" spans="1:36" ht="15" thickBot="1" x14ac:dyDescent="0.25">
      <c r="A13" s="58">
        <v>136750</v>
      </c>
      <c r="B13" s="22">
        <v>136750</v>
      </c>
      <c r="C13" s="22">
        <f t="shared" ref="C13:C45" si="0">B13-B12</f>
        <v>20.769999999989523</v>
      </c>
      <c r="D13" s="24">
        <v>1</v>
      </c>
      <c r="E13" s="52">
        <v>35</v>
      </c>
      <c r="F13" s="24"/>
      <c r="G13" s="28">
        <f t="shared" ref="G13:G45" si="1">ROUNDUP((E13+E12)/2*C13/27,0)</f>
        <v>18</v>
      </c>
      <c r="H13" s="24"/>
      <c r="I13" s="24">
        <v>1</v>
      </c>
      <c r="J13" s="50">
        <v>7</v>
      </c>
      <c r="K13" s="24"/>
      <c r="L13" s="28">
        <f t="shared" ref="L13:L45" si="2">ROUNDUP((J13+J12)/2*C13/27,0)</f>
        <v>3</v>
      </c>
      <c r="M13" s="24"/>
      <c r="N13" s="24"/>
      <c r="O13" s="26"/>
      <c r="P13" s="48">
        <v>83.367999999999995</v>
      </c>
      <c r="Q13" s="31">
        <f>ROUNDUP((P13+P12)/2*C13/9,0)</f>
        <v>97</v>
      </c>
      <c r="R13" s="73">
        <v>39</v>
      </c>
      <c r="S13" s="30">
        <f>ROUNDUP((R13+R12)/2*C13/27,0)</f>
        <v>16</v>
      </c>
      <c r="T13" s="31"/>
      <c r="U13" s="1"/>
      <c r="V13" s="63" t="s">
        <v>53</v>
      </c>
      <c r="W13" s="59">
        <f>SUM(G15:G16)+S15+S16</f>
        <v>584</v>
      </c>
      <c r="X13" s="59">
        <f>SUM(L15:L16)+S15+S16</f>
        <v>1217</v>
      </c>
      <c r="Y13" s="65">
        <f>SUM(Q15:Q16)</f>
        <v>792</v>
      </c>
      <c r="AB13" s="58">
        <v>136750</v>
      </c>
      <c r="AC13" s="22">
        <v>136750</v>
      </c>
      <c r="AD13" s="22">
        <f t="shared" ref="AD13:AD23" si="3">AC13-AC12</f>
        <v>20.769999999989523</v>
      </c>
      <c r="AE13" s="24">
        <v>1</v>
      </c>
      <c r="AF13" s="67">
        <v>39.487000000000002</v>
      </c>
      <c r="AG13" s="24"/>
      <c r="AH13" s="67">
        <f t="shared" ref="AH13:AH23" si="4">(AF13+AF12)/2*AD13/27</f>
        <v>15.187870185177523</v>
      </c>
      <c r="AJ13" s="17">
        <f>AH13+AH14</f>
        <v>218.90546277777011</v>
      </c>
    </row>
    <row r="14" spans="1:36" ht="15" thickBot="1" x14ac:dyDescent="0.25">
      <c r="A14" s="57">
        <v>136800</v>
      </c>
      <c r="B14" s="15">
        <v>136800</v>
      </c>
      <c r="C14" s="15">
        <f t="shared" si="0"/>
        <v>50</v>
      </c>
      <c r="D14" s="27">
        <v>1</v>
      </c>
      <c r="E14" s="53">
        <v>16</v>
      </c>
      <c r="F14" s="27"/>
      <c r="G14" s="28">
        <f t="shared" si="1"/>
        <v>48</v>
      </c>
      <c r="H14" s="27"/>
      <c r="I14" s="27">
        <v>1</v>
      </c>
      <c r="J14" s="51">
        <v>126</v>
      </c>
      <c r="K14" s="27"/>
      <c r="L14" s="28">
        <f t="shared" si="2"/>
        <v>124</v>
      </c>
      <c r="M14" s="27"/>
      <c r="N14" s="27"/>
      <c r="O14" s="29"/>
      <c r="P14" s="47">
        <v>77.757999999999996</v>
      </c>
      <c r="Q14" s="31">
        <f t="shared" ref="Q14:Q45" si="5">ROUNDUP((P14+P13)/2*C14/9,0)</f>
        <v>448</v>
      </c>
      <c r="R14" s="74">
        <v>175</v>
      </c>
      <c r="S14" s="30">
        <f t="shared" ref="S14:S24" si="6">ROUNDUP((R14+R13)/2*C14/27,0)</f>
        <v>199</v>
      </c>
      <c r="T14" s="31"/>
      <c r="U14" s="1"/>
      <c r="V14" s="63" t="s">
        <v>39</v>
      </c>
      <c r="W14" s="59">
        <f>SUM(G17:G18)+S17+S18</f>
        <v>419</v>
      </c>
      <c r="X14" s="59">
        <f>SUM(L17:L18)+S17+S18</f>
        <v>1074</v>
      </c>
      <c r="Y14" s="65">
        <f>SUM(Q17:Q18)</f>
        <v>716</v>
      </c>
      <c r="AB14" s="57">
        <v>136800</v>
      </c>
      <c r="AC14" s="15">
        <v>136800</v>
      </c>
      <c r="AD14" s="15">
        <f t="shared" si="3"/>
        <v>50</v>
      </c>
      <c r="AE14" s="27">
        <v>1</v>
      </c>
      <c r="AF14" s="68">
        <v>180.52799999999999</v>
      </c>
      <c r="AG14" s="69"/>
      <c r="AH14" s="68">
        <f t="shared" si="4"/>
        <v>203.71759259259258</v>
      </c>
    </row>
    <row r="15" spans="1:36" ht="15" thickBot="1" x14ac:dyDescent="0.25">
      <c r="A15" s="58">
        <v>136850</v>
      </c>
      <c r="B15" s="22">
        <v>136850</v>
      </c>
      <c r="C15" s="22">
        <f t="shared" si="0"/>
        <v>50</v>
      </c>
      <c r="D15" s="24">
        <v>1</v>
      </c>
      <c r="E15" s="52">
        <v>17</v>
      </c>
      <c r="F15" s="24"/>
      <c r="G15" s="28">
        <f t="shared" si="1"/>
        <v>31</v>
      </c>
      <c r="H15" s="24"/>
      <c r="I15" s="24">
        <v>1</v>
      </c>
      <c r="J15" s="50">
        <v>204</v>
      </c>
      <c r="K15" s="24"/>
      <c r="L15" s="28">
        <f t="shared" si="2"/>
        <v>306</v>
      </c>
      <c r="M15" s="24"/>
      <c r="N15" s="24"/>
      <c r="O15" s="26"/>
      <c r="P15" s="48">
        <v>70.265000000000001</v>
      </c>
      <c r="Q15" s="31">
        <f t="shared" si="5"/>
        <v>412</v>
      </c>
      <c r="R15" s="73">
        <v>140</v>
      </c>
      <c r="S15" s="30">
        <f t="shared" si="6"/>
        <v>292</v>
      </c>
      <c r="T15" s="31"/>
      <c r="U15" s="1"/>
      <c r="V15" s="63" t="s">
        <v>40</v>
      </c>
      <c r="W15" s="59">
        <f>SUM(G19:G20)+S19+S20</f>
        <v>315</v>
      </c>
      <c r="X15" s="59">
        <f>SUM(L19:L20)+S19+S20</f>
        <v>871</v>
      </c>
      <c r="Y15" s="65">
        <f>SUM(Q19:Q20)</f>
        <v>679</v>
      </c>
      <c r="AB15" s="37">
        <v>136850</v>
      </c>
      <c r="AC15" s="22">
        <v>136850</v>
      </c>
      <c r="AD15" s="22">
        <f t="shared" si="3"/>
        <v>50</v>
      </c>
      <c r="AE15" s="24">
        <v>1</v>
      </c>
      <c r="AF15" s="67">
        <v>140.15799999999999</v>
      </c>
      <c r="AG15" s="70"/>
      <c r="AH15" s="67">
        <f t="shared" si="4"/>
        <v>296.93148148148146</v>
      </c>
      <c r="AJ15" s="17">
        <f>AH15+AH16</f>
        <v>530.59814814814808</v>
      </c>
    </row>
    <row r="16" spans="1:36" ht="15" thickBot="1" x14ac:dyDescent="0.25">
      <c r="A16" s="57">
        <v>136900</v>
      </c>
      <c r="B16" s="15">
        <v>136900</v>
      </c>
      <c r="C16" s="15">
        <f t="shared" si="0"/>
        <v>50</v>
      </c>
      <c r="D16" s="27">
        <v>1</v>
      </c>
      <c r="E16" s="53">
        <v>12</v>
      </c>
      <c r="F16" s="27"/>
      <c r="G16" s="28">
        <f t="shared" si="1"/>
        <v>27</v>
      </c>
      <c r="H16" s="27"/>
      <c r="I16" s="27">
        <v>1</v>
      </c>
      <c r="J16" s="51">
        <v>211</v>
      </c>
      <c r="K16" s="27"/>
      <c r="L16" s="28">
        <f t="shared" si="2"/>
        <v>385</v>
      </c>
      <c r="M16" s="27"/>
      <c r="N16" s="27"/>
      <c r="O16" s="29"/>
      <c r="P16" s="47">
        <v>66.387</v>
      </c>
      <c r="Q16" s="31">
        <f t="shared" si="5"/>
        <v>380</v>
      </c>
      <c r="R16" s="74">
        <v>112</v>
      </c>
      <c r="S16" s="30">
        <f t="shared" si="6"/>
        <v>234</v>
      </c>
      <c r="T16" s="31"/>
      <c r="U16" s="1"/>
      <c r="V16" s="63" t="s">
        <v>41</v>
      </c>
      <c r="W16" s="59">
        <f>SUM(G21:G22)+S21+S22</f>
        <v>328</v>
      </c>
      <c r="X16" s="59">
        <f>SUM(L21:L22)+S21+S22</f>
        <v>632</v>
      </c>
      <c r="Y16" s="65">
        <f>SUM(Q21:Q22)</f>
        <v>644</v>
      </c>
      <c r="AB16" s="36">
        <v>136900</v>
      </c>
      <c r="AC16" s="15">
        <v>136900</v>
      </c>
      <c r="AD16" s="15">
        <f t="shared" si="3"/>
        <v>50</v>
      </c>
      <c r="AE16" s="27">
        <v>1</v>
      </c>
      <c r="AF16" s="68">
        <v>112.202</v>
      </c>
      <c r="AG16" s="69"/>
      <c r="AH16" s="68">
        <f t="shared" si="4"/>
        <v>233.66666666666666</v>
      </c>
    </row>
    <row r="17" spans="1:36" ht="15" thickBot="1" x14ac:dyDescent="0.25">
      <c r="A17" s="58">
        <v>136950</v>
      </c>
      <c r="B17" s="22">
        <v>136950</v>
      </c>
      <c r="C17" s="22">
        <f t="shared" si="0"/>
        <v>50</v>
      </c>
      <c r="D17" s="24">
        <v>1</v>
      </c>
      <c r="E17" s="52">
        <v>14</v>
      </c>
      <c r="F17" s="24"/>
      <c r="G17" s="28">
        <f t="shared" si="1"/>
        <v>25</v>
      </c>
      <c r="H17" s="24"/>
      <c r="I17" s="24">
        <v>1</v>
      </c>
      <c r="J17" s="50">
        <v>189</v>
      </c>
      <c r="K17" s="24"/>
      <c r="L17" s="28">
        <f t="shared" si="2"/>
        <v>371</v>
      </c>
      <c r="M17" s="24"/>
      <c r="N17" s="24"/>
      <c r="O17" s="26"/>
      <c r="P17" s="48">
        <v>64.203000000000003</v>
      </c>
      <c r="Q17" s="31">
        <f t="shared" si="5"/>
        <v>363</v>
      </c>
      <c r="R17" s="73">
        <v>100</v>
      </c>
      <c r="S17" s="30">
        <f t="shared" si="6"/>
        <v>197</v>
      </c>
      <c r="T17" s="31"/>
      <c r="U17" s="1"/>
      <c r="V17" s="63" t="s">
        <v>42</v>
      </c>
      <c r="W17" s="59">
        <f>SUM(G23:G25)+S23+S24</f>
        <v>320</v>
      </c>
      <c r="X17" s="59">
        <f>SUM(L23:L25)+S23+S24</f>
        <v>464</v>
      </c>
      <c r="Y17" s="65">
        <f>SUM(Q23:Q25)</f>
        <v>684</v>
      </c>
      <c r="AB17" s="37">
        <v>136950</v>
      </c>
      <c r="AC17" s="22">
        <v>136950</v>
      </c>
      <c r="AD17" s="22">
        <f t="shared" si="3"/>
        <v>50</v>
      </c>
      <c r="AE17" s="24">
        <v>1</v>
      </c>
      <c r="AF17" s="67">
        <v>100.086</v>
      </c>
      <c r="AG17" s="70"/>
      <c r="AH17" s="67">
        <f t="shared" si="4"/>
        <v>196.56296296296298</v>
      </c>
      <c r="AJ17" s="17">
        <f>AH17+AH18</f>
        <v>365.75555555555559</v>
      </c>
    </row>
    <row r="18" spans="1:36" ht="15" thickBot="1" x14ac:dyDescent="0.25">
      <c r="A18" s="57">
        <v>137000</v>
      </c>
      <c r="B18" s="15">
        <v>137000</v>
      </c>
      <c r="C18" s="15">
        <f t="shared" si="0"/>
        <v>50</v>
      </c>
      <c r="D18" s="27">
        <v>1</v>
      </c>
      <c r="E18" s="53">
        <v>16</v>
      </c>
      <c r="F18" s="27"/>
      <c r="G18" s="28">
        <f t="shared" si="1"/>
        <v>28</v>
      </c>
      <c r="H18" s="27"/>
      <c r="I18" s="27">
        <v>1</v>
      </c>
      <c r="J18" s="51">
        <v>174</v>
      </c>
      <c r="K18" s="27"/>
      <c r="L18" s="28">
        <f t="shared" si="2"/>
        <v>337</v>
      </c>
      <c r="M18" s="27"/>
      <c r="N18" s="27"/>
      <c r="O18" s="29"/>
      <c r="P18" s="47">
        <v>62.531999999999996</v>
      </c>
      <c r="Q18" s="31">
        <f t="shared" si="5"/>
        <v>353</v>
      </c>
      <c r="R18" s="74">
        <v>82</v>
      </c>
      <c r="S18" s="30">
        <f t="shared" si="6"/>
        <v>169</v>
      </c>
      <c r="T18" s="31"/>
      <c r="U18" s="1"/>
      <c r="V18" s="63" t="s">
        <v>43</v>
      </c>
      <c r="W18" s="59">
        <f>SUM(G26:G28)</f>
        <v>202</v>
      </c>
      <c r="X18" s="59">
        <f>SUM(L26:L28)</f>
        <v>104</v>
      </c>
      <c r="Y18" s="65">
        <f>SUM(Q26:Q28)</f>
        <v>601</v>
      </c>
      <c r="AB18" s="36">
        <v>137000</v>
      </c>
      <c r="AC18" s="15">
        <v>137000</v>
      </c>
      <c r="AD18" s="15">
        <f t="shared" si="3"/>
        <v>50</v>
      </c>
      <c r="AE18" s="27">
        <v>1</v>
      </c>
      <c r="AF18" s="68">
        <v>82.641999999999996</v>
      </c>
      <c r="AG18" s="69"/>
      <c r="AH18" s="68">
        <f t="shared" si="4"/>
        <v>169.19259259259258</v>
      </c>
    </row>
    <row r="19" spans="1:36" ht="15" thickBot="1" x14ac:dyDescent="0.25">
      <c r="A19" s="58">
        <v>137050</v>
      </c>
      <c r="B19" s="22">
        <v>137050</v>
      </c>
      <c r="C19" s="22">
        <f t="shared" si="0"/>
        <v>50</v>
      </c>
      <c r="D19" s="24">
        <v>1</v>
      </c>
      <c r="E19" s="52">
        <v>18</v>
      </c>
      <c r="F19" s="24"/>
      <c r="G19" s="28">
        <f t="shared" si="1"/>
        <v>32</v>
      </c>
      <c r="H19" s="24"/>
      <c r="I19" s="24">
        <v>1</v>
      </c>
      <c r="J19" s="50">
        <v>179</v>
      </c>
      <c r="K19" s="24"/>
      <c r="L19" s="28">
        <f t="shared" si="2"/>
        <v>327</v>
      </c>
      <c r="M19" s="24"/>
      <c r="N19" s="24"/>
      <c r="O19" s="26"/>
      <c r="P19" s="48">
        <v>61.195</v>
      </c>
      <c r="Q19" s="31">
        <f t="shared" si="5"/>
        <v>344</v>
      </c>
      <c r="R19" s="73">
        <v>62</v>
      </c>
      <c r="S19" s="30">
        <f t="shared" si="6"/>
        <v>134</v>
      </c>
      <c r="T19" s="31"/>
      <c r="U19" s="1"/>
      <c r="V19" s="63" t="s">
        <v>44</v>
      </c>
      <c r="W19" s="59">
        <f>SUM(G29:G31)</f>
        <v>196</v>
      </c>
      <c r="X19" s="59">
        <f>SUM(L29:L31)</f>
        <v>10</v>
      </c>
      <c r="Y19" s="65">
        <f>SUM(Q29:Q31)</f>
        <v>454</v>
      </c>
      <c r="AB19" s="37">
        <v>137050</v>
      </c>
      <c r="AC19" s="22">
        <v>137050</v>
      </c>
      <c r="AD19" s="22">
        <f t="shared" si="3"/>
        <v>50</v>
      </c>
      <c r="AE19" s="24">
        <v>1</v>
      </c>
      <c r="AF19" s="67">
        <v>62.280999999999999</v>
      </c>
      <c r="AG19" s="70"/>
      <c r="AH19" s="67">
        <f t="shared" si="4"/>
        <v>134.18796296296296</v>
      </c>
      <c r="AJ19" s="17">
        <f>AH19+AH20</f>
        <v>244.72037037037035</v>
      </c>
    </row>
    <row r="20" spans="1:36" ht="15" thickBot="1" x14ac:dyDescent="0.25">
      <c r="A20" s="57">
        <v>137100</v>
      </c>
      <c r="B20" s="15">
        <v>137100</v>
      </c>
      <c r="C20" s="15">
        <f t="shared" si="0"/>
        <v>50</v>
      </c>
      <c r="D20" s="27">
        <v>1</v>
      </c>
      <c r="E20" s="53">
        <v>24</v>
      </c>
      <c r="F20" s="27"/>
      <c r="G20" s="28">
        <f t="shared" si="1"/>
        <v>39</v>
      </c>
      <c r="H20" s="27"/>
      <c r="I20" s="27">
        <v>1</v>
      </c>
      <c r="J20" s="51">
        <v>145</v>
      </c>
      <c r="K20" s="27"/>
      <c r="L20" s="28">
        <f t="shared" si="2"/>
        <v>300</v>
      </c>
      <c r="M20" s="27"/>
      <c r="N20" s="27"/>
      <c r="O20" s="29"/>
      <c r="P20" s="47">
        <v>59.087000000000003</v>
      </c>
      <c r="Q20" s="31">
        <f t="shared" si="5"/>
        <v>335</v>
      </c>
      <c r="R20" s="74">
        <v>56</v>
      </c>
      <c r="S20" s="30">
        <f t="shared" si="6"/>
        <v>110</v>
      </c>
      <c r="T20" s="31"/>
      <c r="U20" s="1"/>
      <c r="V20" s="63" t="s">
        <v>45</v>
      </c>
      <c r="W20" s="59">
        <f>SUM(G32:G34)</f>
        <v>206</v>
      </c>
      <c r="X20" s="59">
        <f>SUM(L32:L34)</f>
        <v>4</v>
      </c>
      <c r="Y20" s="65">
        <f>SUM(Q32:Q34)</f>
        <v>472</v>
      </c>
      <c r="AB20" s="36">
        <v>137100</v>
      </c>
      <c r="AC20" s="15">
        <v>137100</v>
      </c>
      <c r="AD20" s="15">
        <f t="shared" si="3"/>
        <v>50</v>
      </c>
      <c r="AE20" s="27">
        <v>1</v>
      </c>
      <c r="AF20" s="68">
        <v>57.094000000000001</v>
      </c>
      <c r="AG20" s="69"/>
      <c r="AH20" s="68">
        <f t="shared" si="4"/>
        <v>110.5324074074074</v>
      </c>
    </row>
    <row r="21" spans="1:36" ht="15" thickBot="1" x14ac:dyDescent="0.25">
      <c r="A21" s="58">
        <v>137150</v>
      </c>
      <c r="B21" s="22">
        <v>137150</v>
      </c>
      <c r="C21" s="22">
        <f t="shared" si="0"/>
        <v>50</v>
      </c>
      <c r="D21" s="24">
        <v>1</v>
      </c>
      <c r="E21" s="52">
        <v>31</v>
      </c>
      <c r="F21" s="24"/>
      <c r="G21" s="28">
        <f t="shared" si="1"/>
        <v>51</v>
      </c>
      <c r="H21" s="24"/>
      <c r="I21" s="24">
        <v>1</v>
      </c>
      <c r="J21" s="50">
        <v>107</v>
      </c>
      <c r="K21" s="24"/>
      <c r="L21" s="28">
        <f t="shared" si="2"/>
        <v>234</v>
      </c>
      <c r="M21" s="24"/>
      <c r="N21" s="24"/>
      <c r="O21" s="26"/>
      <c r="P21" s="48">
        <v>58.508000000000003</v>
      </c>
      <c r="Q21" s="31">
        <f t="shared" si="5"/>
        <v>327</v>
      </c>
      <c r="R21" s="73">
        <v>59</v>
      </c>
      <c r="S21" s="30">
        <f t="shared" si="6"/>
        <v>107</v>
      </c>
      <c r="T21" s="31"/>
      <c r="U21" s="1"/>
      <c r="V21" s="63" t="s">
        <v>46</v>
      </c>
      <c r="W21" s="59">
        <f>SUM(G35:G37)</f>
        <v>213</v>
      </c>
      <c r="X21" s="59">
        <f>SUM(L35:L37)</f>
        <v>55</v>
      </c>
      <c r="Y21" s="65">
        <f>SUM(Q35:Q37)</f>
        <v>534</v>
      </c>
      <c r="AB21" s="37">
        <v>137150</v>
      </c>
      <c r="AC21" s="22">
        <v>137150</v>
      </c>
      <c r="AD21" s="22">
        <f t="shared" si="3"/>
        <v>50</v>
      </c>
      <c r="AE21" s="24">
        <v>1</v>
      </c>
      <c r="AF21" s="67">
        <v>59.71</v>
      </c>
      <c r="AG21" s="70"/>
      <c r="AH21" s="67">
        <f t="shared" si="4"/>
        <v>108.15185185185184</v>
      </c>
      <c r="AJ21" s="17">
        <f>AH21+AH22</f>
        <v>220.56018518518516</v>
      </c>
    </row>
    <row r="22" spans="1:36" ht="15" thickBot="1" x14ac:dyDescent="0.25">
      <c r="A22" s="57">
        <v>137200</v>
      </c>
      <c r="B22" s="15">
        <v>137200</v>
      </c>
      <c r="C22" s="15">
        <f t="shared" si="0"/>
        <v>50</v>
      </c>
      <c r="D22" s="27">
        <v>1</v>
      </c>
      <c r="E22" s="53">
        <v>32</v>
      </c>
      <c r="F22" s="27"/>
      <c r="G22" s="28">
        <f t="shared" si="1"/>
        <v>59</v>
      </c>
      <c r="H22" s="27"/>
      <c r="I22" s="27">
        <v>1</v>
      </c>
      <c r="J22" s="51">
        <v>87</v>
      </c>
      <c r="K22" s="27"/>
      <c r="L22" s="28">
        <f t="shared" si="2"/>
        <v>180</v>
      </c>
      <c r="M22" s="27"/>
      <c r="N22" s="27"/>
      <c r="O22" s="29"/>
      <c r="P22" s="47">
        <v>55.354999999999997</v>
      </c>
      <c r="Q22" s="31">
        <f t="shared" si="5"/>
        <v>317</v>
      </c>
      <c r="R22" s="74">
        <v>60</v>
      </c>
      <c r="S22" s="30">
        <f t="shared" si="6"/>
        <v>111</v>
      </c>
      <c r="T22" s="31"/>
      <c r="U22" s="1"/>
      <c r="V22" s="63" t="s">
        <v>47</v>
      </c>
      <c r="W22" s="59">
        <f>SUM(G38:G40)</f>
        <v>213</v>
      </c>
      <c r="X22" s="59">
        <f>SUM(L38:L40)</f>
        <v>125</v>
      </c>
      <c r="Y22" s="65">
        <f>SUM(Q38:Q40)</f>
        <v>443</v>
      </c>
      <c r="AB22" s="36">
        <v>137200</v>
      </c>
      <c r="AC22" s="15">
        <v>137200</v>
      </c>
      <c r="AD22" s="15">
        <f t="shared" si="3"/>
        <v>50</v>
      </c>
      <c r="AE22" s="27">
        <v>1</v>
      </c>
      <c r="AF22" s="68">
        <v>61.691000000000003</v>
      </c>
      <c r="AG22" s="69"/>
      <c r="AH22" s="68">
        <f t="shared" si="4"/>
        <v>112.40833333333333</v>
      </c>
    </row>
    <row r="23" spans="1:36" ht="15" thickBot="1" x14ac:dyDescent="0.25">
      <c r="A23" s="58">
        <v>137250</v>
      </c>
      <c r="B23" s="22">
        <v>137250</v>
      </c>
      <c r="C23" s="22">
        <f t="shared" si="0"/>
        <v>50</v>
      </c>
      <c r="D23" s="24">
        <v>1</v>
      </c>
      <c r="E23" s="52">
        <v>19</v>
      </c>
      <c r="F23" s="24"/>
      <c r="G23" s="28">
        <f t="shared" si="1"/>
        <v>48</v>
      </c>
      <c r="H23" s="24"/>
      <c r="I23" s="24">
        <v>1</v>
      </c>
      <c r="J23" s="50">
        <v>33</v>
      </c>
      <c r="K23" s="24"/>
      <c r="L23" s="28">
        <f t="shared" si="2"/>
        <v>112</v>
      </c>
      <c r="M23" s="24"/>
      <c r="N23" s="24"/>
      <c r="O23" s="26"/>
      <c r="P23" s="48">
        <v>44.697000000000003</v>
      </c>
      <c r="Q23" s="31">
        <f t="shared" si="5"/>
        <v>278</v>
      </c>
      <c r="R23" s="73">
        <v>75</v>
      </c>
      <c r="S23" s="30">
        <f t="shared" si="6"/>
        <v>125</v>
      </c>
      <c r="T23" s="31"/>
      <c r="U23" s="1"/>
      <c r="V23" s="63" t="s">
        <v>48</v>
      </c>
      <c r="W23" s="59">
        <f>SUM(G41:G43)</f>
        <v>235</v>
      </c>
      <c r="X23" s="59">
        <f>SUM(L41:L43)</f>
        <v>128</v>
      </c>
      <c r="Y23" s="65">
        <f>SUM(Q41:Q43)</f>
        <v>452</v>
      </c>
      <c r="AB23" s="37">
        <v>137250</v>
      </c>
      <c r="AC23" s="22">
        <v>137250</v>
      </c>
      <c r="AD23" s="22">
        <f t="shared" si="3"/>
        <v>50</v>
      </c>
      <c r="AE23" s="24">
        <v>1</v>
      </c>
      <c r="AF23" s="25">
        <f>3.935+74.894</f>
        <v>78.829000000000008</v>
      </c>
      <c r="AG23" s="24"/>
      <c r="AH23" s="25">
        <f t="shared" si="4"/>
        <v>130.11111111111111</v>
      </c>
    </row>
    <row r="24" spans="1:36" ht="15" thickBot="1" x14ac:dyDescent="0.25">
      <c r="A24" s="58">
        <v>137300</v>
      </c>
      <c r="B24" s="22">
        <v>137300</v>
      </c>
      <c r="C24" s="22">
        <f t="shared" si="0"/>
        <v>50</v>
      </c>
      <c r="D24" s="24">
        <v>1</v>
      </c>
      <c r="E24" s="52">
        <v>19</v>
      </c>
      <c r="F24" s="24"/>
      <c r="G24" s="28">
        <f t="shared" si="1"/>
        <v>36</v>
      </c>
      <c r="H24" s="24"/>
      <c r="I24" s="24">
        <v>1</v>
      </c>
      <c r="J24" s="50">
        <v>52.597000000000001</v>
      </c>
      <c r="K24" s="24"/>
      <c r="L24" s="28">
        <f t="shared" si="2"/>
        <v>80</v>
      </c>
      <c r="M24" s="24"/>
      <c r="N24" s="24"/>
      <c r="O24" s="26"/>
      <c r="P24" s="48">
        <v>33.774999999999999</v>
      </c>
      <c r="Q24" s="31">
        <f t="shared" si="5"/>
        <v>218</v>
      </c>
      <c r="R24" s="73">
        <v>0</v>
      </c>
      <c r="S24" s="30">
        <f t="shared" si="6"/>
        <v>70</v>
      </c>
      <c r="T24" s="31"/>
      <c r="U24" s="1"/>
      <c r="V24" s="63" t="s">
        <v>49</v>
      </c>
      <c r="W24" s="64">
        <f>SUM(G44:G45)</f>
        <v>52</v>
      </c>
      <c r="X24" s="64">
        <f>SUM(L44:L45)</f>
        <v>21</v>
      </c>
      <c r="Y24" s="66">
        <f>SUM(Q44:Q45)</f>
        <v>94</v>
      </c>
      <c r="AB24" s="37"/>
      <c r="AC24" s="22"/>
      <c r="AD24" s="22"/>
      <c r="AE24" s="24"/>
      <c r="AF24" s="52"/>
      <c r="AG24" s="24"/>
      <c r="AH24" s="25"/>
    </row>
    <row r="25" spans="1:36" ht="15" thickBot="1" x14ac:dyDescent="0.25">
      <c r="A25" s="57">
        <v>137350</v>
      </c>
      <c r="B25" s="15">
        <v>137350</v>
      </c>
      <c r="C25" s="15">
        <f t="shared" si="0"/>
        <v>50</v>
      </c>
      <c r="D25" s="27">
        <v>1</v>
      </c>
      <c r="E25" s="53">
        <v>25</v>
      </c>
      <c r="F25" s="27"/>
      <c r="G25" s="28">
        <f t="shared" si="1"/>
        <v>41</v>
      </c>
      <c r="H25" s="27"/>
      <c r="I25" s="27">
        <v>1</v>
      </c>
      <c r="J25" s="51">
        <v>29.876999999999999</v>
      </c>
      <c r="K25" s="27"/>
      <c r="L25" s="28">
        <f t="shared" si="2"/>
        <v>77</v>
      </c>
      <c r="M25" s="27"/>
      <c r="N25" s="27"/>
      <c r="O25" s="29"/>
      <c r="P25" s="47">
        <v>33.765999999999998</v>
      </c>
      <c r="Q25" s="31">
        <f t="shared" si="5"/>
        <v>188</v>
      </c>
      <c r="R25" s="74"/>
      <c r="S25" s="30"/>
      <c r="T25" s="31"/>
      <c r="U25" s="1"/>
      <c r="V25" s="1"/>
      <c r="W25" s="14"/>
      <c r="X25" s="17"/>
      <c r="Y25" s="17"/>
      <c r="AB25" s="36"/>
      <c r="AC25" s="15"/>
      <c r="AD25" s="15"/>
      <c r="AE25" s="27"/>
      <c r="AF25" s="53"/>
      <c r="AG25" s="27"/>
      <c r="AH25" s="28"/>
    </row>
    <row r="26" spans="1:36" ht="15" thickBot="1" x14ac:dyDescent="0.25">
      <c r="A26" s="58">
        <v>137400</v>
      </c>
      <c r="B26" s="22">
        <v>137400</v>
      </c>
      <c r="C26" s="22">
        <f t="shared" si="0"/>
        <v>50</v>
      </c>
      <c r="D26" s="24">
        <v>1</v>
      </c>
      <c r="E26" s="52">
        <v>38</v>
      </c>
      <c r="F26" s="24"/>
      <c r="G26" s="28">
        <f t="shared" si="1"/>
        <v>59</v>
      </c>
      <c r="H26" s="24"/>
      <c r="I26" s="24">
        <v>1</v>
      </c>
      <c r="J26" s="50">
        <v>23.777999999999999</v>
      </c>
      <c r="K26" s="24"/>
      <c r="L26" s="28">
        <f t="shared" si="2"/>
        <v>50</v>
      </c>
      <c r="M26" s="24"/>
      <c r="N26" s="24"/>
      <c r="O26" s="26"/>
      <c r="P26" s="48">
        <v>39.768999999999998</v>
      </c>
      <c r="Q26" s="31">
        <f t="shared" si="5"/>
        <v>205</v>
      </c>
      <c r="R26" s="73"/>
      <c r="S26" s="31"/>
      <c r="T26" s="31"/>
      <c r="U26" s="1"/>
      <c r="V26" s="1"/>
      <c r="W26" s="14"/>
      <c r="X26" s="17"/>
      <c r="Y26" s="17"/>
      <c r="AB26" s="37"/>
      <c r="AC26" s="22"/>
      <c r="AD26" s="22"/>
      <c r="AE26" s="24"/>
      <c r="AF26" s="52"/>
      <c r="AG26" s="24"/>
      <c r="AH26" s="25"/>
    </row>
    <row r="27" spans="1:36" ht="15" thickBot="1" x14ac:dyDescent="0.25">
      <c r="A27" s="58">
        <v>137450</v>
      </c>
      <c r="B27" s="22">
        <v>137450</v>
      </c>
      <c r="C27" s="22">
        <f t="shared" si="0"/>
        <v>50</v>
      </c>
      <c r="D27" s="24">
        <v>1</v>
      </c>
      <c r="E27" s="52">
        <v>39</v>
      </c>
      <c r="F27" s="24"/>
      <c r="G27" s="28">
        <f t="shared" si="1"/>
        <v>72</v>
      </c>
      <c r="H27" s="24"/>
      <c r="I27" s="24">
        <v>1</v>
      </c>
      <c r="J27" s="50">
        <v>13.634</v>
      </c>
      <c r="K27" s="24"/>
      <c r="L27" s="28">
        <f t="shared" si="2"/>
        <v>35</v>
      </c>
      <c r="M27" s="24"/>
      <c r="N27" s="24"/>
      <c r="O27" s="26"/>
      <c r="P27" s="48">
        <v>35.987000000000002</v>
      </c>
      <c r="Q27" s="31">
        <f t="shared" si="5"/>
        <v>211</v>
      </c>
      <c r="R27" s="73"/>
      <c r="S27" s="31"/>
      <c r="T27" s="31"/>
      <c r="U27" s="1"/>
      <c r="V27" s="1"/>
      <c r="W27" s="14"/>
      <c r="X27" s="17"/>
      <c r="Y27" s="17"/>
      <c r="AB27" s="37"/>
      <c r="AC27" s="22"/>
      <c r="AD27" s="22"/>
      <c r="AE27" s="24"/>
      <c r="AF27" s="52"/>
      <c r="AG27" s="24"/>
      <c r="AH27" s="25"/>
    </row>
    <row r="28" spans="1:36" ht="15" thickBot="1" x14ac:dyDescent="0.25">
      <c r="A28" s="57">
        <v>137500</v>
      </c>
      <c r="B28" s="15">
        <v>137500</v>
      </c>
      <c r="C28" s="15">
        <f t="shared" si="0"/>
        <v>50</v>
      </c>
      <c r="D28" s="27">
        <v>1</v>
      </c>
      <c r="E28" s="53">
        <v>37</v>
      </c>
      <c r="F28" s="27"/>
      <c r="G28" s="28">
        <f t="shared" si="1"/>
        <v>71</v>
      </c>
      <c r="H28" s="27"/>
      <c r="I28" s="27">
        <v>1</v>
      </c>
      <c r="J28" s="51">
        <v>6.3120000000000003</v>
      </c>
      <c r="K28" s="27"/>
      <c r="L28" s="28">
        <f t="shared" si="2"/>
        <v>19</v>
      </c>
      <c r="M28" s="27"/>
      <c r="N28" s="27"/>
      <c r="O28" s="29"/>
      <c r="P28" s="47">
        <v>30.395</v>
      </c>
      <c r="Q28" s="31">
        <f t="shared" si="5"/>
        <v>185</v>
      </c>
      <c r="R28" s="74"/>
      <c r="S28" s="30"/>
      <c r="T28" s="31"/>
      <c r="U28" s="1"/>
      <c r="V28" s="1"/>
      <c r="W28" s="14"/>
      <c r="X28" s="17"/>
      <c r="Y28" s="17"/>
      <c r="AB28" s="36"/>
      <c r="AC28" s="15"/>
      <c r="AD28" s="15"/>
      <c r="AE28" s="27"/>
      <c r="AF28" s="53"/>
      <c r="AG28" s="27"/>
      <c r="AH28" s="28"/>
    </row>
    <row r="29" spans="1:36" ht="15" thickBot="1" x14ac:dyDescent="0.25">
      <c r="A29" s="58">
        <v>137550</v>
      </c>
      <c r="B29" s="22">
        <v>137550</v>
      </c>
      <c r="C29" s="22">
        <f t="shared" si="0"/>
        <v>50</v>
      </c>
      <c r="D29" s="24">
        <v>1</v>
      </c>
      <c r="E29" s="52">
        <v>38</v>
      </c>
      <c r="F29" s="24"/>
      <c r="G29" s="28">
        <f t="shared" si="1"/>
        <v>70</v>
      </c>
      <c r="H29" s="24"/>
      <c r="I29" s="24">
        <v>1</v>
      </c>
      <c r="J29" s="50">
        <v>1.204</v>
      </c>
      <c r="K29" s="24"/>
      <c r="L29" s="28">
        <f t="shared" si="2"/>
        <v>7</v>
      </c>
      <c r="M29" s="24"/>
      <c r="N29" s="24"/>
      <c r="O29" s="26"/>
      <c r="P29" s="48">
        <v>28.475999999999999</v>
      </c>
      <c r="Q29" s="31">
        <f t="shared" si="5"/>
        <v>164</v>
      </c>
      <c r="R29" s="73"/>
      <c r="S29" s="31"/>
      <c r="T29" s="31"/>
      <c r="U29" s="1"/>
      <c r="V29" s="1"/>
      <c r="W29" s="14"/>
      <c r="AB29" s="37"/>
      <c r="AC29" s="22"/>
      <c r="AD29" s="22"/>
      <c r="AE29" s="24"/>
      <c r="AF29" s="52"/>
      <c r="AG29" s="24"/>
      <c r="AH29" s="25"/>
    </row>
    <row r="30" spans="1:36" ht="15" thickBot="1" x14ac:dyDescent="0.25">
      <c r="A30" s="58">
        <v>137600</v>
      </c>
      <c r="B30" s="22">
        <v>137600</v>
      </c>
      <c r="C30" s="22">
        <f t="shared" si="0"/>
        <v>50</v>
      </c>
      <c r="D30" s="24">
        <v>1</v>
      </c>
      <c r="E30" s="52">
        <v>32</v>
      </c>
      <c r="F30" s="24"/>
      <c r="G30" s="28">
        <f t="shared" si="1"/>
        <v>65</v>
      </c>
      <c r="H30" s="24"/>
      <c r="I30" s="24">
        <v>1</v>
      </c>
      <c r="J30" s="50">
        <v>0</v>
      </c>
      <c r="K30" s="24"/>
      <c r="L30" s="28">
        <f t="shared" si="2"/>
        <v>2</v>
      </c>
      <c r="M30" s="24"/>
      <c r="N30" s="24"/>
      <c r="O30" s="26"/>
      <c r="P30" s="48">
        <v>27.286999999999999</v>
      </c>
      <c r="Q30" s="31">
        <f t="shared" si="5"/>
        <v>155</v>
      </c>
      <c r="R30" s="73"/>
      <c r="S30" s="31"/>
      <c r="T30" s="31"/>
      <c r="U30" s="1"/>
      <c r="V30" s="1"/>
      <c r="W30" s="14"/>
      <c r="AB30" s="37"/>
      <c r="AC30" s="22"/>
      <c r="AD30" s="22"/>
      <c r="AE30" s="24"/>
      <c r="AF30" s="52"/>
      <c r="AG30" s="24"/>
      <c r="AH30" s="25"/>
    </row>
    <row r="31" spans="1:36" ht="15" thickBot="1" x14ac:dyDescent="0.25">
      <c r="A31" s="57">
        <v>137650</v>
      </c>
      <c r="B31" s="15">
        <v>137650</v>
      </c>
      <c r="C31" s="15">
        <f t="shared" si="0"/>
        <v>50</v>
      </c>
      <c r="D31" s="27">
        <v>1</v>
      </c>
      <c r="E31" s="53">
        <v>33</v>
      </c>
      <c r="F31" s="27"/>
      <c r="G31" s="28">
        <f t="shared" si="1"/>
        <v>61</v>
      </c>
      <c r="H31" s="27"/>
      <c r="I31" s="27">
        <v>1</v>
      </c>
      <c r="J31" s="51">
        <v>0.12</v>
      </c>
      <c r="K31" s="27"/>
      <c r="L31" s="28">
        <f t="shared" si="2"/>
        <v>1</v>
      </c>
      <c r="M31" s="27"/>
      <c r="N31" s="27"/>
      <c r="O31" s="29"/>
      <c r="P31" s="47">
        <v>21.189</v>
      </c>
      <c r="Q31" s="31">
        <f t="shared" si="5"/>
        <v>135</v>
      </c>
      <c r="R31" s="74"/>
      <c r="S31" s="30"/>
      <c r="T31" s="31"/>
      <c r="U31" s="1"/>
      <c r="V31" s="1"/>
      <c r="W31" s="14"/>
      <c r="AB31" s="36"/>
      <c r="AC31" s="15"/>
      <c r="AD31" s="15"/>
      <c r="AE31" s="27"/>
      <c r="AF31" s="53"/>
      <c r="AG31" s="27"/>
      <c r="AH31" s="28"/>
    </row>
    <row r="32" spans="1:36" ht="15" thickBot="1" x14ac:dyDescent="0.25">
      <c r="A32" s="58">
        <v>137700</v>
      </c>
      <c r="B32" s="23">
        <v>137700</v>
      </c>
      <c r="C32" s="22">
        <f t="shared" si="0"/>
        <v>50</v>
      </c>
      <c r="D32" s="32">
        <v>1</v>
      </c>
      <c r="E32" s="54">
        <v>37</v>
      </c>
      <c r="F32" s="32"/>
      <c r="G32" s="28">
        <f t="shared" si="1"/>
        <v>65</v>
      </c>
      <c r="H32" s="32"/>
      <c r="I32" s="24">
        <v>1</v>
      </c>
      <c r="J32" s="55">
        <v>1.0529999999999999</v>
      </c>
      <c r="K32" s="32"/>
      <c r="L32" s="28">
        <f t="shared" si="2"/>
        <v>2</v>
      </c>
      <c r="M32" s="32"/>
      <c r="N32" s="32"/>
      <c r="O32" s="26"/>
      <c r="P32" s="48">
        <v>25.922000000000001</v>
      </c>
      <c r="Q32" s="31">
        <f t="shared" si="5"/>
        <v>131</v>
      </c>
      <c r="R32" s="73"/>
      <c r="S32" s="31"/>
      <c r="T32" s="31"/>
      <c r="U32" s="1"/>
      <c r="V32" s="1"/>
      <c r="W32" s="14"/>
      <c r="AB32" s="37"/>
      <c r="AC32" s="23"/>
      <c r="AD32" s="22"/>
      <c r="AE32" s="32"/>
      <c r="AF32" s="54"/>
      <c r="AG32" s="32"/>
      <c r="AH32" s="25"/>
    </row>
    <row r="33" spans="1:34" ht="15" thickBot="1" x14ac:dyDescent="0.25">
      <c r="A33" s="58">
        <v>137750</v>
      </c>
      <c r="B33" s="22">
        <v>137750</v>
      </c>
      <c r="C33" s="22">
        <f t="shared" si="0"/>
        <v>50</v>
      </c>
      <c r="D33" s="24">
        <v>1</v>
      </c>
      <c r="E33" s="52">
        <v>39</v>
      </c>
      <c r="F33" s="24"/>
      <c r="G33" s="28">
        <f t="shared" si="1"/>
        <v>71</v>
      </c>
      <c r="H33" s="24"/>
      <c r="I33" s="24">
        <v>1</v>
      </c>
      <c r="J33" s="50">
        <v>0</v>
      </c>
      <c r="K33" s="24"/>
      <c r="L33" s="28">
        <f t="shared" si="2"/>
        <v>1</v>
      </c>
      <c r="M33" s="24"/>
      <c r="N33" s="24"/>
      <c r="O33" s="26"/>
      <c r="P33" s="48">
        <v>35.485999999999997</v>
      </c>
      <c r="Q33" s="31">
        <f t="shared" si="5"/>
        <v>171</v>
      </c>
      <c r="R33" s="73"/>
      <c r="S33" s="31"/>
      <c r="T33" s="31"/>
      <c r="U33" s="1"/>
      <c r="V33" s="1"/>
      <c r="W33" s="14"/>
      <c r="AB33" s="37"/>
      <c r="AC33" s="22"/>
      <c r="AD33" s="22"/>
      <c r="AE33" s="24"/>
      <c r="AF33" s="52"/>
      <c r="AG33" s="24"/>
      <c r="AH33" s="25"/>
    </row>
    <row r="34" spans="1:34" ht="15" thickBot="1" x14ac:dyDescent="0.25">
      <c r="A34" s="57">
        <v>137800</v>
      </c>
      <c r="B34" s="15">
        <v>137800</v>
      </c>
      <c r="C34" s="15">
        <f t="shared" si="0"/>
        <v>50</v>
      </c>
      <c r="D34" s="27">
        <v>1</v>
      </c>
      <c r="E34" s="53">
        <v>36</v>
      </c>
      <c r="F34" s="27"/>
      <c r="G34" s="28">
        <f t="shared" si="1"/>
        <v>70</v>
      </c>
      <c r="H34" s="27"/>
      <c r="I34" s="27">
        <v>1</v>
      </c>
      <c r="J34" s="51">
        <v>0.66800000000000004</v>
      </c>
      <c r="K34" s="27"/>
      <c r="L34" s="28">
        <f t="shared" si="2"/>
        <v>1</v>
      </c>
      <c r="M34" s="27"/>
      <c r="N34" s="27"/>
      <c r="O34" s="29"/>
      <c r="P34" s="47">
        <v>25.363</v>
      </c>
      <c r="Q34" s="31">
        <f t="shared" si="5"/>
        <v>170</v>
      </c>
      <c r="R34" s="74"/>
      <c r="S34" s="30"/>
      <c r="T34" s="31"/>
      <c r="U34" s="1"/>
      <c r="V34" s="1"/>
      <c r="W34" s="14"/>
      <c r="AB34" s="36"/>
      <c r="AC34" s="15"/>
      <c r="AD34" s="15"/>
      <c r="AE34" s="27"/>
      <c r="AF34" s="53"/>
      <c r="AG34" s="27"/>
      <c r="AH34" s="28"/>
    </row>
    <row r="35" spans="1:34" ht="15" thickBot="1" x14ac:dyDescent="0.25">
      <c r="A35" s="58">
        <v>137850</v>
      </c>
      <c r="B35" s="22">
        <v>137850</v>
      </c>
      <c r="C35" s="22">
        <f t="shared" si="0"/>
        <v>50</v>
      </c>
      <c r="D35" s="24">
        <v>1</v>
      </c>
      <c r="E35" s="52">
        <v>46</v>
      </c>
      <c r="F35" s="24"/>
      <c r="G35" s="28">
        <f t="shared" si="1"/>
        <v>76</v>
      </c>
      <c r="H35" s="24"/>
      <c r="I35" s="24">
        <v>1</v>
      </c>
      <c r="J35" s="50">
        <v>1.7470000000000001</v>
      </c>
      <c r="K35" s="24"/>
      <c r="L35" s="28">
        <f t="shared" si="2"/>
        <v>3</v>
      </c>
      <c r="M35" s="24"/>
      <c r="N35" s="24"/>
      <c r="O35" s="26"/>
      <c r="P35" s="48">
        <v>40.198999999999998</v>
      </c>
      <c r="Q35" s="31">
        <f t="shared" si="5"/>
        <v>183</v>
      </c>
      <c r="R35" s="73"/>
      <c r="S35" s="31"/>
      <c r="T35" s="31"/>
      <c r="U35" s="1"/>
      <c r="V35" s="1"/>
      <c r="W35" s="14"/>
      <c r="AB35" s="37"/>
      <c r="AC35" s="22"/>
      <c r="AD35" s="22"/>
      <c r="AE35" s="24"/>
      <c r="AF35" s="52"/>
      <c r="AG35" s="24"/>
      <c r="AH35" s="25"/>
    </row>
    <row r="36" spans="1:34" ht="15" thickBot="1" x14ac:dyDescent="0.25">
      <c r="A36" s="58">
        <v>137900</v>
      </c>
      <c r="B36" s="22">
        <v>137900</v>
      </c>
      <c r="C36" s="22">
        <f t="shared" si="0"/>
        <v>50</v>
      </c>
      <c r="D36" s="24">
        <v>1</v>
      </c>
      <c r="E36" s="52">
        <v>33</v>
      </c>
      <c r="F36" s="24"/>
      <c r="G36" s="28">
        <f t="shared" si="1"/>
        <v>74</v>
      </c>
      <c r="H36" s="24"/>
      <c r="I36" s="24">
        <v>1</v>
      </c>
      <c r="J36" s="50">
        <v>17.41</v>
      </c>
      <c r="K36" s="24"/>
      <c r="L36" s="28">
        <f t="shared" si="2"/>
        <v>18</v>
      </c>
      <c r="M36" s="24"/>
      <c r="N36" s="24"/>
      <c r="O36" s="26"/>
      <c r="P36" s="48">
        <v>27.962</v>
      </c>
      <c r="Q36" s="31">
        <f t="shared" si="5"/>
        <v>190</v>
      </c>
      <c r="R36" s="73"/>
      <c r="S36" s="31"/>
      <c r="T36" s="31"/>
      <c r="U36" s="1"/>
      <c r="V36" s="1"/>
      <c r="W36" s="14"/>
      <c r="AB36" s="37"/>
      <c r="AC36" s="22"/>
      <c r="AD36" s="22"/>
      <c r="AE36" s="24"/>
      <c r="AF36" s="52"/>
      <c r="AG36" s="24"/>
      <c r="AH36" s="25"/>
    </row>
    <row r="37" spans="1:34" ht="15" thickBot="1" x14ac:dyDescent="0.25">
      <c r="A37" s="57">
        <v>137950</v>
      </c>
      <c r="B37" s="15">
        <v>137950</v>
      </c>
      <c r="C37" s="15">
        <f t="shared" si="0"/>
        <v>50</v>
      </c>
      <c r="D37" s="27">
        <v>1</v>
      </c>
      <c r="E37" s="53">
        <v>35</v>
      </c>
      <c r="F37" s="27"/>
      <c r="G37" s="28">
        <f t="shared" si="1"/>
        <v>63</v>
      </c>
      <c r="H37" s="27"/>
      <c r="I37" s="27">
        <v>1</v>
      </c>
      <c r="J37" s="51">
        <v>18.920000000000002</v>
      </c>
      <c r="K37" s="27"/>
      <c r="L37" s="28">
        <f t="shared" si="2"/>
        <v>34</v>
      </c>
      <c r="M37" s="27"/>
      <c r="N37" s="27"/>
      <c r="O37" s="29"/>
      <c r="P37" s="47">
        <v>29.9</v>
      </c>
      <c r="Q37" s="31">
        <f t="shared" si="5"/>
        <v>161</v>
      </c>
      <c r="R37" s="74"/>
      <c r="S37" s="30"/>
      <c r="T37" s="31"/>
      <c r="U37" s="1"/>
      <c r="V37" s="1"/>
      <c r="W37" s="14"/>
      <c r="AB37" s="36"/>
      <c r="AC37" s="15"/>
      <c r="AD37" s="15"/>
      <c r="AE37" s="27"/>
      <c r="AF37" s="53"/>
      <c r="AG37" s="27"/>
      <c r="AH37" s="28"/>
    </row>
    <row r="38" spans="1:34" ht="15" thickBot="1" x14ac:dyDescent="0.25">
      <c r="A38" s="58">
        <v>138000</v>
      </c>
      <c r="B38" s="22">
        <v>138000</v>
      </c>
      <c r="C38" s="22">
        <f t="shared" si="0"/>
        <v>50</v>
      </c>
      <c r="D38" s="24">
        <v>1</v>
      </c>
      <c r="E38" s="52">
        <v>34</v>
      </c>
      <c r="F38" s="24"/>
      <c r="G38" s="28">
        <f t="shared" si="1"/>
        <v>64</v>
      </c>
      <c r="H38" s="24"/>
      <c r="I38" s="24">
        <v>1</v>
      </c>
      <c r="J38" s="50">
        <v>18.288</v>
      </c>
      <c r="K38" s="24"/>
      <c r="L38" s="28">
        <f t="shared" si="2"/>
        <v>35</v>
      </c>
      <c r="M38" s="24"/>
      <c r="N38" s="24"/>
      <c r="O38" s="26"/>
      <c r="P38" s="48">
        <v>21.327000000000002</v>
      </c>
      <c r="Q38" s="31">
        <f t="shared" si="5"/>
        <v>143</v>
      </c>
      <c r="R38" s="73"/>
      <c r="S38" s="31"/>
      <c r="T38" s="31"/>
      <c r="U38" s="1"/>
      <c r="V38" s="1"/>
      <c r="W38" s="14"/>
      <c r="AB38" s="37"/>
      <c r="AC38" s="22"/>
      <c r="AD38" s="22"/>
      <c r="AE38" s="24"/>
      <c r="AF38" s="52"/>
      <c r="AG38" s="24"/>
      <c r="AH38" s="25"/>
    </row>
    <row r="39" spans="1:34" ht="15" thickBot="1" x14ac:dyDescent="0.25">
      <c r="A39" s="58">
        <v>138050</v>
      </c>
      <c r="B39" s="22">
        <v>138050</v>
      </c>
      <c r="C39" s="22">
        <f t="shared" si="0"/>
        <v>50</v>
      </c>
      <c r="D39" s="24">
        <v>1</v>
      </c>
      <c r="E39" s="52">
        <v>45</v>
      </c>
      <c r="F39" s="24"/>
      <c r="G39" s="28">
        <f t="shared" si="1"/>
        <v>74</v>
      </c>
      <c r="H39" s="24"/>
      <c r="I39" s="24">
        <v>1</v>
      </c>
      <c r="J39" s="50">
        <v>27.338000000000001</v>
      </c>
      <c r="K39" s="24"/>
      <c r="L39" s="28">
        <f t="shared" si="2"/>
        <v>43</v>
      </c>
      <c r="M39" s="24"/>
      <c r="N39" s="24"/>
      <c r="O39" s="26"/>
      <c r="P39" s="48">
        <v>31.353000000000002</v>
      </c>
      <c r="Q39" s="31">
        <f t="shared" si="5"/>
        <v>147</v>
      </c>
      <c r="R39" s="73"/>
      <c r="S39" s="31"/>
      <c r="T39" s="31"/>
      <c r="U39" s="1"/>
      <c r="V39" s="1"/>
      <c r="W39" s="14"/>
      <c r="AB39" s="37"/>
      <c r="AC39" s="22"/>
      <c r="AD39" s="22"/>
      <c r="AE39" s="24"/>
      <c r="AF39" s="52"/>
      <c r="AG39" s="24"/>
      <c r="AH39" s="25"/>
    </row>
    <row r="40" spans="1:34" ht="15" thickBot="1" x14ac:dyDescent="0.25">
      <c r="A40" s="57">
        <v>138100</v>
      </c>
      <c r="B40" s="15">
        <v>138100</v>
      </c>
      <c r="C40" s="15">
        <f t="shared" si="0"/>
        <v>50</v>
      </c>
      <c r="D40" s="27">
        <v>1</v>
      </c>
      <c r="E40" s="53">
        <v>35</v>
      </c>
      <c r="F40" s="27"/>
      <c r="G40" s="28">
        <f t="shared" si="1"/>
        <v>75</v>
      </c>
      <c r="H40" s="27"/>
      <c r="I40" s="27">
        <v>1</v>
      </c>
      <c r="J40" s="51">
        <v>22.699000000000002</v>
      </c>
      <c r="K40" s="27"/>
      <c r="L40" s="28">
        <f t="shared" si="2"/>
        <v>47</v>
      </c>
      <c r="M40" s="27"/>
      <c r="N40" s="27"/>
      <c r="O40" s="29"/>
      <c r="P40" s="47">
        <v>23.638999999999999</v>
      </c>
      <c r="Q40" s="31">
        <f t="shared" si="5"/>
        <v>153</v>
      </c>
      <c r="R40" s="74"/>
      <c r="S40" s="30"/>
      <c r="T40" s="31"/>
      <c r="U40" s="1"/>
      <c r="V40" s="1"/>
      <c r="W40" s="14"/>
      <c r="AB40" s="36"/>
      <c r="AC40" s="15"/>
      <c r="AD40" s="15"/>
      <c r="AE40" s="27"/>
      <c r="AF40" s="53"/>
      <c r="AG40" s="27"/>
      <c r="AH40" s="28"/>
    </row>
    <row r="41" spans="1:34" ht="15" thickBot="1" x14ac:dyDescent="0.25">
      <c r="A41" s="58">
        <v>138150</v>
      </c>
      <c r="B41" s="22">
        <v>138150</v>
      </c>
      <c r="C41" s="22">
        <f t="shared" si="0"/>
        <v>50</v>
      </c>
      <c r="D41" s="24">
        <v>1</v>
      </c>
      <c r="E41" s="52">
        <v>36</v>
      </c>
      <c r="F41" s="24"/>
      <c r="G41" s="28">
        <f t="shared" si="1"/>
        <v>66</v>
      </c>
      <c r="H41" s="24"/>
      <c r="I41" s="24">
        <v>1</v>
      </c>
      <c r="J41" s="50">
        <v>24.766999999999999</v>
      </c>
      <c r="K41" s="24"/>
      <c r="L41" s="28">
        <f t="shared" si="2"/>
        <v>44</v>
      </c>
      <c r="M41" s="24"/>
      <c r="N41" s="24"/>
      <c r="O41" s="26"/>
      <c r="P41" s="48">
        <v>24.446999999999999</v>
      </c>
      <c r="Q41" s="31">
        <f t="shared" si="5"/>
        <v>134</v>
      </c>
      <c r="R41" s="73"/>
      <c r="S41" s="31"/>
      <c r="T41" s="31"/>
      <c r="U41" s="1"/>
      <c r="V41" s="1"/>
      <c r="W41" s="14"/>
      <c r="AB41" s="37"/>
      <c r="AC41" s="22"/>
      <c r="AD41" s="22"/>
      <c r="AE41" s="24"/>
      <c r="AF41" s="52"/>
      <c r="AG41" s="24"/>
      <c r="AH41" s="25"/>
    </row>
    <row r="42" spans="1:34" ht="15" thickBot="1" x14ac:dyDescent="0.25">
      <c r="A42" s="58">
        <v>138200</v>
      </c>
      <c r="B42" s="22">
        <v>138200</v>
      </c>
      <c r="C42" s="22">
        <f t="shared" si="0"/>
        <v>50</v>
      </c>
      <c r="D42" s="24">
        <v>1</v>
      </c>
      <c r="E42" s="52">
        <v>45</v>
      </c>
      <c r="F42" s="24"/>
      <c r="G42" s="28">
        <f t="shared" si="1"/>
        <v>75</v>
      </c>
      <c r="H42" s="24"/>
      <c r="I42" s="24">
        <v>1</v>
      </c>
      <c r="J42" s="50">
        <v>20.809000000000001</v>
      </c>
      <c r="K42" s="24"/>
      <c r="L42" s="28">
        <f t="shared" si="2"/>
        <v>43</v>
      </c>
      <c r="M42" s="24"/>
      <c r="N42" s="24"/>
      <c r="O42" s="26"/>
      <c r="P42" s="48">
        <v>27.992999999999999</v>
      </c>
      <c r="Q42" s="31">
        <f t="shared" si="5"/>
        <v>146</v>
      </c>
      <c r="R42" s="73"/>
      <c r="S42" s="31"/>
      <c r="T42" s="31"/>
      <c r="U42" s="1"/>
      <c r="V42" s="1"/>
      <c r="W42" s="14"/>
      <c r="AB42" s="37"/>
      <c r="AC42" s="22"/>
      <c r="AD42" s="22"/>
      <c r="AE42" s="24"/>
      <c r="AF42" s="52"/>
      <c r="AG42" s="24"/>
      <c r="AH42" s="25"/>
    </row>
    <row r="43" spans="1:34" ht="15" thickBot="1" x14ac:dyDescent="0.25">
      <c r="A43" s="36">
        <v>138250</v>
      </c>
      <c r="B43" s="15">
        <v>138250</v>
      </c>
      <c r="C43" s="15">
        <f t="shared" si="0"/>
        <v>50</v>
      </c>
      <c r="D43" s="27">
        <v>1</v>
      </c>
      <c r="E43" s="53">
        <v>56</v>
      </c>
      <c r="F43" s="27"/>
      <c r="G43" s="28">
        <f t="shared" si="1"/>
        <v>94</v>
      </c>
      <c r="H43" s="27"/>
      <c r="I43" s="27">
        <v>1</v>
      </c>
      <c r="J43" s="51">
        <v>22.635999999999999</v>
      </c>
      <c r="K43" s="27"/>
      <c r="L43" s="28">
        <f t="shared" si="2"/>
        <v>41</v>
      </c>
      <c r="M43" s="27"/>
      <c r="N43" s="27"/>
      <c r="O43" s="29"/>
      <c r="P43" s="47">
        <v>33.771000000000001</v>
      </c>
      <c r="Q43" s="31">
        <f t="shared" si="5"/>
        <v>172</v>
      </c>
      <c r="R43" s="74"/>
      <c r="S43" s="30"/>
      <c r="T43" s="31"/>
      <c r="U43" s="1"/>
      <c r="V43" s="1"/>
      <c r="W43" s="1"/>
      <c r="AB43" s="36"/>
      <c r="AC43" s="15"/>
      <c r="AD43" s="15"/>
      <c r="AE43" s="27"/>
      <c r="AF43" s="53"/>
      <c r="AG43" s="27"/>
      <c r="AH43" s="28"/>
    </row>
    <row r="44" spans="1:34" ht="15" thickBot="1" x14ac:dyDescent="0.25">
      <c r="A44" s="37">
        <v>138300</v>
      </c>
      <c r="B44" s="22">
        <v>138300</v>
      </c>
      <c r="C44" s="22">
        <f t="shared" si="0"/>
        <v>50</v>
      </c>
      <c r="D44" s="24">
        <v>1</v>
      </c>
      <c r="E44" s="52">
        <v>0</v>
      </c>
      <c r="F44" s="24"/>
      <c r="G44" s="28">
        <f t="shared" si="1"/>
        <v>52</v>
      </c>
      <c r="H44" s="24"/>
      <c r="I44" s="24">
        <v>1</v>
      </c>
      <c r="J44" s="50">
        <v>0</v>
      </c>
      <c r="K44" s="24"/>
      <c r="L44" s="28">
        <f t="shared" si="2"/>
        <v>21</v>
      </c>
      <c r="M44" s="24"/>
      <c r="N44" s="24"/>
      <c r="O44" s="26"/>
      <c r="P44" s="48">
        <v>0</v>
      </c>
      <c r="Q44" s="31">
        <f t="shared" si="5"/>
        <v>94</v>
      </c>
      <c r="R44" s="73"/>
      <c r="S44" s="31"/>
      <c r="T44" s="31"/>
      <c r="U44" s="1"/>
      <c r="V44" s="1"/>
      <c r="W44" s="1"/>
      <c r="AB44" s="37"/>
      <c r="AC44" s="22"/>
      <c r="AD44" s="22"/>
      <c r="AE44" s="24"/>
      <c r="AF44" s="52"/>
      <c r="AG44" s="24"/>
      <c r="AH44" s="25"/>
    </row>
    <row r="45" spans="1:34" ht="15" thickBot="1" x14ac:dyDescent="0.25">
      <c r="A45" s="36">
        <v>138328.24</v>
      </c>
      <c r="B45" s="15">
        <v>138328.24</v>
      </c>
      <c r="C45" s="15">
        <f t="shared" si="0"/>
        <v>28.239999999990687</v>
      </c>
      <c r="D45" s="27">
        <v>1</v>
      </c>
      <c r="E45" s="53">
        <v>0</v>
      </c>
      <c r="F45" s="27"/>
      <c r="G45" s="28">
        <f t="shared" si="1"/>
        <v>0</v>
      </c>
      <c r="H45" s="27"/>
      <c r="I45" s="27">
        <v>1</v>
      </c>
      <c r="J45" s="51">
        <v>0</v>
      </c>
      <c r="K45" s="27"/>
      <c r="L45" s="28">
        <f t="shared" si="2"/>
        <v>0</v>
      </c>
      <c r="M45" s="27"/>
      <c r="N45" s="27"/>
      <c r="O45" s="29"/>
      <c r="P45" s="47">
        <v>0</v>
      </c>
      <c r="Q45" s="31">
        <f t="shared" si="5"/>
        <v>0</v>
      </c>
      <c r="R45" s="74"/>
      <c r="S45" s="30"/>
      <c r="T45" s="31"/>
      <c r="U45" s="1"/>
      <c r="V45" s="1"/>
      <c r="W45" s="1"/>
      <c r="AB45" s="36"/>
      <c r="AC45" s="15"/>
      <c r="AD45" s="15"/>
      <c r="AE45" s="27"/>
      <c r="AF45" s="53"/>
      <c r="AG45" s="27"/>
      <c r="AH45" s="28"/>
    </row>
    <row r="46" spans="1:34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1"/>
      <c r="W46" s="1"/>
      <c r="AB46" s="7"/>
      <c r="AC46" s="7"/>
      <c r="AD46" s="7"/>
      <c r="AE46" s="7"/>
      <c r="AF46" s="7"/>
      <c r="AG46" s="7"/>
      <c r="AH46" s="7"/>
    </row>
    <row r="47" spans="1:3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AB47" s="1"/>
      <c r="AC47" s="1"/>
      <c r="AD47" s="1"/>
      <c r="AE47" s="1"/>
      <c r="AF47" s="1"/>
      <c r="AG47" s="1"/>
      <c r="AH47" s="1"/>
    </row>
    <row r="48" spans="1:34" x14ac:dyDescent="0.2">
      <c r="A48" s="87" t="s">
        <v>22</v>
      </c>
      <c r="B48" s="87"/>
      <c r="C48" s="87"/>
      <c r="D48" s="87"/>
      <c r="E48" s="87"/>
      <c r="F48" s="12">
        <f>SUM(F11:F45)</f>
        <v>0</v>
      </c>
      <c r="G48" s="13">
        <f>SUM(G11:G45)</f>
        <v>1806</v>
      </c>
      <c r="H48" s="12">
        <f>SUM(H11:H45)</f>
        <v>0</v>
      </c>
      <c r="I48" s="88"/>
      <c r="J48" s="88"/>
      <c r="K48" s="12">
        <f>SUM(K11:K45)</f>
        <v>0</v>
      </c>
      <c r="L48" s="13">
        <f>SUM(L11:L45)</f>
        <v>3283</v>
      </c>
      <c r="M48" s="12">
        <f>SUM(M11:M45)</f>
        <v>0</v>
      </c>
      <c r="N48" s="1"/>
      <c r="O48" s="1"/>
      <c r="P48" s="1"/>
      <c r="Q48" s="14">
        <f>SUM(Q12:Q45)</f>
        <v>7110</v>
      </c>
      <c r="R48" s="14"/>
      <c r="S48" s="14"/>
      <c r="T48" s="14"/>
      <c r="U48" s="1"/>
      <c r="V48" s="1"/>
      <c r="W48" s="1"/>
      <c r="AB48" s="87" t="s">
        <v>22</v>
      </c>
      <c r="AC48" s="87"/>
      <c r="AD48" s="87"/>
      <c r="AE48" s="87"/>
      <c r="AF48" s="87"/>
      <c r="AG48" s="12">
        <f>SUM(AG11:AG45)</f>
        <v>0</v>
      </c>
      <c r="AH48" s="13">
        <f>SUM(AH11:AH45)</f>
        <v>1710.6508331481405</v>
      </c>
    </row>
    <row r="49" spans="1:36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1"/>
      <c r="W49" s="1"/>
    </row>
    <row r="50" spans="1:3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36" ht="15" thickBot="1" x14ac:dyDescent="0.25">
      <c r="A51" s="10"/>
      <c r="B51" s="10"/>
      <c r="C51" s="10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0"/>
      <c r="O51" s="10"/>
      <c r="P51" s="10"/>
      <c r="Q51" s="10"/>
      <c r="R51" s="10"/>
      <c r="S51" s="10"/>
      <c r="T51" s="10"/>
      <c r="U51" s="10"/>
      <c r="V51" s="1"/>
      <c r="W51" s="1"/>
    </row>
    <row r="52" spans="1:36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36" x14ac:dyDescent="0.2">
      <c r="A53" s="8" t="s">
        <v>7</v>
      </c>
      <c r="B53" s="8" t="s">
        <v>34</v>
      </c>
      <c r="C53" s="8"/>
      <c r="D53" s="86" t="s">
        <v>8</v>
      </c>
      <c r="E53" s="86"/>
      <c r="F53" s="86"/>
      <c r="G53" s="86"/>
      <c r="H53" s="86"/>
      <c r="I53" s="86"/>
      <c r="J53" s="86"/>
      <c r="K53" s="86"/>
      <c r="L53" s="86"/>
      <c r="M53" s="86"/>
      <c r="N53" s="9"/>
      <c r="O53" s="1"/>
      <c r="P53" s="1"/>
      <c r="Q53" s="1"/>
      <c r="R53" s="1"/>
      <c r="S53" s="1"/>
      <c r="T53" s="1"/>
      <c r="U53" s="1"/>
      <c r="V53" s="1"/>
      <c r="W53" s="1"/>
      <c r="AB53" s="89" t="s">
        <v>55</v>
      </c>
      <c r="AC53" s="90"/>
      <c r="AD53" s="90"/>
      <c r="AE53" s="90"/>
      <c r="AF53" s="90"/>
      <c r="AG53" s="90"/>
      <c r="AH53" s="90"/>
    </row>
    <row r="54" spans="1:36" ht="15" thickBot="1" x14ac:dyDescent="0.25">
      <c r="A54" s="8" t="s">
        <v>9</v>
      </c>
      <c r="B54" s="8"/>
      <c r="C54" s="8"/>
      <c r="D54" s="86" t="s">
        <v>10</v>
      </c>
      <c r="E54" s="86"/>
      <c r="F54" s="86"/>
      <c r="G54" s="86"/>
      <c r="H54" s="86"/>
      <c r="I54" s="86" t="s">
        <v>11</v>
      </c>
      <c r="J54" s="86"/>
      <c r="K54" s="86"/>
      <c r="L54" s="86"/>
      <c r="M54" s="86"/>
      <c r="N54" s="8" t="s">
        <v>12</v>
      </c>
      <c r="O54" s="1"/>
      <c r="P54" s="1"/>
      <c r="Q54" s="1"/>
      <c r="R54" s="1"/>
      <c r="S54" s="1"/>
      <c r="T54" s="1"/>
      <c r="U54" s="1"/>
      <c r="V54" s="7"/>
      <c r="W54" s="7"/>
      <c r="AB54" s="90"/>
      <c r="AC54" s="90"/>
      <c r="AD54" s="90"/>
      <c r="AE54" s="90"/>
      <c r="AF54" s="90"/>
      <c r="AG54" s="90"/>
      <c r="AH54" s="90"/>
    </row>
    <row r="55" spans="1:36" ht="51" x14ac:dyDescent="0.2">
      <c r="A55" s="8"/>
      <c r="B55" s="8"/>
      <c r="C55" s="8" t="s">
        <v>13</v>
      </c>
      <c r="D55" s="16" t="s">
        <v>14</v>
      </c>
      <c r="E55" s="16" t="s">
        <v>15</v>
      </c>
      <c r="F55" s="16" t="s">
        <v>16</v>
      </c>
      <c r="G55" s="16" t="s">
        <v>17</v>
      </c>
      <c r="H55" s="16" t="s">
        <v>18</v>
      </c>
      <c r="I55" s="16" t="s">
        <v>14</v>
      </c>
      <c r="J55" s="16" t="s">
        <v>15</v>
      </c>
      <c r="K55" s="16" t="s">
        <v>16</v>
      </c>
      <c r="L55" s="16" t="s">
        <v>17</v>
      </c>
      <c r="M55" s="16" t="s">
        <v>18</v>
      </c>
      <c r="N55" s="8" t="s">
        <v>19</v>
      </c>
      <c r="O55" s="8"/>
      <c r="P55" s="8" t="s">
        <v>20</v>
      </c>
      <c r="Q55" s="8" t="s">
        <v>21</v>
      </c>
      <c r="R55" s="8"/>
      <c r="S55" s="8"/>
      <c r="T55" s="8"/>
      <c r="V55" s="60"/>
      <c r="W55" s="61" t="s">
        <v>28</v>
      </c>
      <c r="X55" s="61" t="s">
        <v>29</v>
      </c>
      <c r="Y55" s="62" t="s">
        <v>30</v>
      </c>
      <c r="AB55" s="8"/>
      <c r="AC55" s="8"/>
      <c r="AD55" s="8" t="s">
        <v>13</v>
      </c>
      <c r="AE55" s="16" t="s">
        <v>14</v>
      </c>
      <c r="AF55" s="16" t="s">
        <v>15</v>
      </c>
      <c r="AG55" s="16" t="s">
        <v>16</v>
      </c>
      <c r="AH55" s="16" t="s">
        <v>17</v>
      </c>
    </row>
    <row r="56" spans="1:36" x14ac:dyDescent="0.2">
      <c r="A56" s="37">
        <v>138241.69</v>
      </c>
      <c r="B56" s="22">
        <v>138241.69</v>
      </c>
      <c r="C56" s="22"/>
      <c r="D56" s="24">
        <v>1</v>
      </c>
      <c r="E56" s="52">
        <v>48</v>
      </c>
      <c r="F56" s="24"/>
      <c r="G56" s="25"/>
      <c r="H56" s="24"/>
      <c r="I56" s="24">
        <v>1</v>
      </c>
      <c r="J56" s="50">
        <v>18</v>
      </c>
      <c r="K56" s="24"/>
      <c r="L56" s="25"/>
      <c r="M56" s="24"/>
      <c r="N56" s="24"/>
      <c r="O56" s="26"/>
      <c r="P56" s="48">
        <v>31.524000000000001</v>
      </c>
      <c r="Q56" s="26"/>
      <c r="R56" s="26"/>
      <c r="S56" s="26"/>
      <c r="T56" s="26"/>
      <c r="V56" s="63" t="s">
        <v>66</v>
      </c>
      <c r="W56" s="59">
        <f>SUM(G56:G58)</f>
        <v>137</v>
      </c>
      <c r="X56" s="59">
        <f>SUM(L56:L58)</f>
        <v>44</v>
      </c>
      <c r="Y56" s="65">
        <f>SUM(Q56:Q58)</f>
        <v>309</v>
      </c>
      <c r="AB56" s="37"/>
      <c r="AC56" s="22"/>
      <c r="AD56" s="22"/>
      <c r="AE56" s="24"/>
      <c r="AF56" s="52"/>
      <c r="AG56" s="24"/>
      <c r="AH56" s="25"/>
    </row>
    <row r="57" spans="1:36" ht="14.1" customHeight="1" x14ac:dyDescent="0.2">
      <c r="A57" s="37">
        <v>138250</v>
      </c>
      <c r="B57" s="22">
        <v>138250</v>
      </c>
      <c r="C57" s="22">
        <f>B57-B56</f>
        <v>8.3099999999976717</v>
      </c>
      <c r="D57" s="24">
        <v>1</v>
      </c>
      <c r="E57" s="52">
        <v>57</v>
      </c>
      <c r="F57" s="24"/>
      <c r="G57" s="25">
        <f>ROUNDUP((E57+E56)/2*C57/27,0)</f>
        <v>17</v>
      </c>
      <c r="H57" s="24"/>
      <c r="I57" s="24">
        <v>1</v>
      </c>
      <c r="J57" s="50">
        <v>22.114999999999998</v>
      </c>
      <c r="K57" s="24"/>
      <c r="L57" s="25">
        <f>ROUNDUP((J57+J56)/2*C57/27,0)</f>
        <v>7</v>
      </c>
      <c r="M57" s="24"/>
      <c r="N57" s="24"/>
      <c r="O57" s="26"/>
      <c r="P57" s="48">
        <v>44.698</v>
      </c>
      <c r="Q57" s="31">
        <f>ROUNDUP((P57+P56)/2*C57/9,0)</f>
        <v>36</v>
      </c>
      <c r="R57" s="31"/>
      <c r="S57" s="31"/>
      <c r="T57" s="31"/>
      <c r="V57" s="63" t="s">
        <v>67</v>
      </c>
      <c r="W57" s="59">
        <f>SUM(G59:G61)</f>
        <v>408</v>
      </c>
      <c r="X57" s="59">
        <f>SUM(L59:L61)</f>
        <v>93</v>
      </c>
      <c r="Y57" s="65">
        <f>SUM(Q59:Q61)</f>
        <v>933</v>
      </c>
      <c r="AB57" s="37"/>
      <c r="AC57" s="22"/>
      <c r="AD57" s="22">
        <f>AC57-AC56</f>
        <v>0</v>
      </c>
      <c r="AE57" s="24"/>
      <c r="AF57" s="52"/>
      <c r="AG57" s="24"/>
      <c r="AH57" s="25">
        <f>(AF57+AF56)/2*AD57/27</f>
        <v>0</v>
      </c>
    </row>
    <row r="58" spans="1:36" ht="15" thickBot="1" x14ac:dyDescent="0.25">
      <c r="A58" s="36">
        <v>138300</v>
      </c>
      <c r="B58" s="15">
        <v>138300</v>
      </c>
      <c r="C58" s="15">
        <f t="shared" ref="C58:C74" si="7">B58-B57</f>
        <v>50</v>
      </c>
      <c r="D58" s="27">
        <v>1</v>
      </c>
      <c r="E58" s="53">
        <v>72</v>
      </c>
      <c r="F58" s="27"/>
      <c r="G58" s="25">
        <f t="shared" ref="G58:G74" si="8">ROUNDUP((E58+E57)/2*C58/27,0)</f>
        <v>120</v>
      </c>
      <c r="H58" s="27"/>
      <c r="I58" s="27">
        <v>1</v>
      </c>
      <c r="J58" s="51">
        <v>17.039000000000001</v>
      </c>
      <c r="K58" s="27"/>
      <c r="L58" s="25">
        <f t="shared" ref="L58:L74" si="9">ROUNDUP((J58+J57)/2*C58/27,0)</f>
        <v>37</v>
      </c>
      <c r="M58" s="27"/>
      <c r="N58" s="27"/>
      <c r="O58" s="29"/>
      <c r="P58" s="47">
        <v>53.386000000000003</v>
      </c>
      <c r="Q58" s="31">
        <f t="shared" ref="Q58:Q74" si="10">ROUNDUP((P58+P57)/2*C58/9,0)</f>
        <v>273</v>
      </c>
      <c r="R58" s="31"/>
      <c r="S58" s="31"/>
      <c r="T58" s="31"/>
      <c r="V58" s="63" t="s">
        <v>68</v>
      </c>
      <c r="W58" s="59">
        <f>SUM(G62:G64)</f>
        <v>286</v>
      </c>
      <c r="X58" s="59">
        <f>SUM(L62:L64)</f>
        <v>155</v>
      </c>
      <c r="Y58" s="65">
        <f>SUM(Q62:Q64)</f>
        <v>806</v>
      </c>
      <c r="AB58" s="36"/>
      <c r="AC58" s="15"/>
      <c r="AD58" s="15">
        <f t="shared" ref="AD58:AD74" si="11">AC58-AC57</f>
        <v>0</v>
      </c>
      <c r="AE58" s="27"/>
      <c r="AF58" s="53"/>
      <c r="AG58" s="27"/>
      <c r="AH58" s="28">
        <f t="shared" ref="AH58:AH74" si="12">(AF58+AF57)/2*AD58/27</f>
        <v>0</v>
      </c>
    </row>
    <row r="59" spans="1:36" x14ac:dyDescent="0.2">
      <c r="A59" s="37">
        <v>138350</v>
      </c>
      <c r="B59" s="22">
        <v>138350</v>
      </c>
      <c r="C59" s="22">
        <f t="shared" si="7"/>
        <v>50</v>
      </c>
      <c r="D59" s="24">
        <v>1</v>
      </c>
      <c r="E59" s="52">
        <v>84</v>
      </c>
      <c r="F59" s="24"/>
      <c r="G59" s="25">
        <f t="shared" si="8"/>
        <v>145</v>
      </c>
      <c r="H59" s="24"/>
      <c r="I59" s="24">
        <v>1</v>
      </c>
      <c r="J59" s="50">
        <v>13.353999999999999</v>
      </c>
      <c r="K59" s="24"/>
      <c r="L59" s="25">
        <f t="shared" si="9"/>
        <v>29</v>
      </c>
      <c r="M59" s="24"/>
      <c r="N59" s="24"/>
      <c r="O59" s="26"/>
      <c r="P59" s="48">
        <v>60.292000000000002</v>
      </c>
      <c r="Q59" s="31">
        <f t="shared" si="10"/>
        <v>316</v>
      </c>
      <c r="R59" s="31"/>
      <c r="S59" s="31"/>
      <c r="T59" s="31"/>
      <c r="V59" s="63" t="s">
        <v>69</v>
      </c>
      <c r="W59" s="59">
        <f>SUM(G65:G67)</f>
        <v>175</v>
      </c>
      <c r="X59" s="59">
        <f>SUM(L65:L67)</f>
        <v>177</v>
      </c>
      <c r="Y59" s="65">
        <f>SUM(Q65:Q67)</f>
        <v>748</v>
      </c>
      <c r="AB59" s="37"/>
      <c r="AC59" s="22"/>
      <c r="AD59" s="22">
        <f t="shared" si="11"/>
        <v>0</v>
      </c>
      <c r="AE59" s="24"/>
      <c r="AF59" s="52"/>
      <c r="AG59" s="24"/>
      <c r="AH59" s="25">
        <f t="shared" si="12"/>
        <v>0</v>
      </c>
    </row>
    <row r="60" spans="1:36" x14ac:dyDescent="0.2">
      <c r="A60" s="37">
        <v>138400</v>
      </c>
      <c r="B60" s="22">
        <v>138400</v>
      </c>
      <c r="C60" s="22">
        <f t="shared" si="7"/>
        <v>50</v>
      </c>
      <c r="D60" s="24">
        <v>1</v>
      </c>
      <c r="E60" s="52">
        <v>61</v>
      </c>
      <c r="F60" s="24"/>
      <c r="G60" s="25">
        <f t="shared" si="8"/>
        <v>135</v>
      </c>
      <c r="H60" s="24"/>
      <c r="I60" s="24">
        <v>1</v>
      </c>
      <c r="J60" s="50">
        <v>11.179</v>
      </c>
      <c r="K60" s="24"/>
      <c r="L60" s="25">
        <f t="shared" si="9"/>
        <v>23</v>
      </c>
      <c r="M60" s="24"/>
      <c r="N60" s="24"/>
      <c r="O60" s="26"/>
      <c r="P60" s="48">
        <v>46.862000000000002</v>
      </c>
      <c r="Q60" s="31">
        <f t="shared" si="10"/>
        <v>298</v>
      </c>
      <c r="R60" s="31"/>
      <c r="S60" s="31"/>
      <c r="T60" s="31"/>
      <c r="V60" s="63" t="s">
        <v>50</v>
      </c>
      <c r="W60" s="59">
        <f>SUM(G68:G70)</f>
        <v>81</v>
      </c>
      <c r="X60" s="59">
        <f>SUM(L68:L70)</f>
        <v>294</v>
      </c>
      <c r="Y60" s="65">
        <f>SUM(Q68:Q70)</f>
        <v>958</v>
      </c>
      <c r="AB60" s="37"/>
      <c r="AC60" s="22"/>
      <c r="AD60" s="22">
        <f t="shared" si="11"/>
        <v>0</v>
      </c>
      <c r="AE60" s="24"/>
      <c r="AF60" s="52"/>
      <c r="AG60" s="24"/>
      <c r="AH60" s="25">
        <f t="shared" si="12"/>
        <v>0</v>
      </c>
    </row>
    <row r="61" spans="1:36" ht="15" thickBot="1" x14ac:dyDescent="0.25">
      <c r="A61" s="36">
        <v>138450</v>
      </c>
      <c r="B61" s="15">
        <v>138450</v>
      </c>
      <c r="C61" s="15">
        <f t="shared" si="7"/>
        <v>50</v>
      </c>
      <c r="D61" s="27">
        <v>1</v>
      </c>
      <c r="E61" s="53">
        <v>77</v>
      </c>
      <c r="F61" s="27"/>
      <c r="G61" s="25">
        <f t="shared" si="8"/>
        <v>128</v>
      </c>
      <c r="H61" s="27"/>
      <c r="I61" s="27">
        <v>1</v>
      </c>
      <c r="J61" s="51">
        <v>32.03</v>
      </c>
      <c r="K61" s="27"/>
      <c r="L61" s="25">
        <f t="shared" si="9"/>
        <v>41</v>
      </c>
      <c r="M61" s="27"/>
      <c r="N61" s="27"/>
      <c r="O61" s="29"/>
      <c r="P61" s="47">
        <v>67.762</v>
      </c>
      <c r="Q61" s="31">
        <f t="shared" si="10"/>
        <v>319</v>
      </c>
      <c r="R61" s="31"/>
      <c r="S61" s="31"/>
      <c r="T61" s="31"/>
      <c r="V61" s="63" t="s">
        <v>51</v>
      </c>
      <c r="W61" s="59">
        <f>SUM(G71:G72)</f>
        <v>14</v>
      </c>
      <c r="X61" s="59">
        <f>SUM(L71:L72)</f>
        <v>397</v>
      </c>
      <c r="Y61" s="65">
        <f>SUM(Q71:Q72)</f>
        <v>720</v>
      </c>
      <c r="AB61" s="36"/>
      <c r="AC61" s="15"/>
      <c r="AD61" s="15">
        <f t="shared" si="11"/>
        <v>0</v>
      </c>
      <c r="AE61" s="27"/>
      <c r="AF61" s="53"/>
      <c r="AG61" s="27"/>
      <c r="AH61" s="28">
        <f t="shared" si="12"/>
        <v>0</v>
      </c>
    </row>
    <row r="62" spans="1:36" ht="15" thickBot="1" x14ac:dyDescent="0.25">
      <c r="A62" s="37">
        <v>138500</v>
      </c>
      <c r="B62" s="22">
        <v>138500</v>
      </c>
      <c r="C62" s="22">
        <f t="shared" si="7"/>
        <v>50</v>
      </c>
      <c r="D62" s="24">
        <v>1</v>
      </c>
      <c r="E62" s="52">
        <v>52</v>
      </c>
      <c r="F62" s="24"/>
      <c r="G62" s="25">
        <f t="shared" si="8"/>
        <v>120</v>
      </c>
      <c r="H62" s="24"/>
      <c r="I62" s="24">
        <v>1</v>
      </c>
      <c r="J62" s="50">
        <v>33.064999999999998</v>
      </c>
      <c r="K62" s="24"/>
      <c r="L62" s="25">
        <f t="shared" si="9"/>
        <v>61</v>
      </c>
      <c r="M62" s="24"/>
      <c r="N62" s="24"/>
      <c r="O62" s="26"/>
      <c r="P62" s="48">
        <v>56.765999999999998</v>
      </c>
      <c r="Q62" s="31">
        <f t="shared" si="10"/>
        <v>346</v>
      </c>
      <c r="R62" s="31"/>
      <c r="S62" s="31"/>
      <c r="T62" s="31"/>
      <c r="V62" s="63" t="s">
        <v>52</v>
      </c>
      <c r="W62" s="64">
        <f>SUM(G73:G74)</f>
        <v>7</v>
      </c>
      <c r="X62" s="64">
        <f>SUM(L73:L74)</f>
        <v>316</v>
      </c>
      <c r="Y62" s="66">
        <f>SUM(Q73:Q74)</f>
        <v>497</v>
      </c>
      <c r="AB62" s="37">
        <v>138500</v>
      </c>
      <c r="AC62" s="22">
        <v>138500</v>
      </c>
      <c r="AD62" s="22">
        <v>50</v>
      </c>
      <c r="AE62" s="24">
        <v>1</v>
      </c>
      <c r="AF62" s="52">
        <v>50.671999999999997</v>
      </c>
      <c r="AG62" s="24"/>
      <c r="AH62" s="25">
        <f t="shared" si="12"/>
        <v>46.918518518518518</v>
      </c>
      <c r="AJ62" s="17">
        <f>SUM(AH62:AH64)</f>
        <v>234.42592592592592</v>
      </c>
    </row>
    <row r="63" spans="1:36" x14ac:dyDescent="0.2">
      <c r="A63" s="37">
        <v>138550</v>
      </c>
      <c r="B63" s="22">
        <v>138550</v>
      </c>
      <c r="C63" s="22">
        <f t="shared" si="7"/>
        <v>50</v>
      </c>
      <c r="D63" s="24">
        <v>1</v>
      </c>
      <c r="E63" s="52">
        <v>45</v>
      </c>
      <c r="F63" s="24"/>
      <c r="G63" s="25">
        <f t="shared" si="8"/>
        <v>90</v>
      </c>
      <c r="H63" s="24"/>
      <c r="I63" s="24">
        <v>1</v>
      </c>
      <c r="J63" s="50">
        <v>23.326000000000001</v>
      </c>
      <c r="K63" s="24"/>
      <c r="L63" s="25">
        <f t="shared" si="9"/>
        <v>53</v>
      </c>
      <c r="M63" s="24"/>
      <c r="N63" s="24"/>
      <c r="O63" s="26"/>
      <c r="P63" s="48">
        <v>35.908999999999999</v>
      </c>
      <c r="Q63" s="31">
        <f t="shared" si="10"/>
        <v>258</v>
      </c>
      <c r="R63" s="31"/>
      <c r="S63" s="31"/>
      <c r="T63" s="31"/>
      <c r="AB63" s="37">
        <v>138550</v>
      </c>
      <c r="AC63" s="22">
        <v>138550</v>
      </c>
      <c r="AD63" s="22">
        <f t="shared" si="11"/>
        <v>50</v>
      </c>
      <c r="AE63" s="24">
        <v>1</v>
      </c>
      <c r="AF63" s="52">
        <v>50.612000000000002</v>
      </c>
      <c r="AG63" s="24"/>
      <c r="AH63" s="25">
        <f t="shared" si="12"/>
        <v>93.781481481481478</v>
      </c>
    </row>
    <row r="64" spans="1:36" ht="15" thickBot="1" x14ac:dyDescent="0.25">
      <c r="A64" s="36">
        <v>138600</v>
      </c>
      <c r="B64" s="15">
        <v>138600</v>
      </c>
      <c r="C64" s="15">
        <f t="shared" si="7"/>
        <v>50</v>
      </c>
      <c r="D64" s="27">
        <v>1</v>
      </c>
      <c r="E64" s="53">
        <v>37</v>
      </c>
      <c r="F64" s="27"/>
      <c r="G64" s="25">
        <f t="shared" si="8"/>
        <v>76</v>
      </c>
      <c r="H64" s="27"/>
      <c r="I64" s="27">
        <v>1</v>
      </c>
      <c r="J64" s="51">
        <v>20.693000000000001</v>
      </c>
      <c r="K64" s="27"/>
      <c r="L64" s="25">
        <f t="shared" si="9"/>
        <v>41</v>
      </c>
      <c r="M64" s="27"/>
      <c r="N64" s="27"/>
      <c r="O64" s="29"/>
      <c r="P64" s="47">
        <v>36.573999999999998</v>
      </c>
      <c r="Q64" s="31">
        <f t="shared" si="10"/>
        <v>202</v>
      </c>
      <c r="R64" s="31"/>
      <c r="S64" s="31"/>
      <c r="T64" s="31"/>
      <c r="AB64" s="36">
        <v>138600</v>
      </c>
      <c r="AC64" s="15">
        <v>138600</v>
      </c>
      <c r="AD64" s="15">
        <f t="shared" si="11"/>
        <v>50</v>
      </c>
      <c r="AE64" s="27">
        <v>1</v>
      </c>
      <c r="AF64" s="53">
        <v>50.612000000000002</v>
      </c>
      <c r="AG64" s="27"/>
      <c r="AH64" s="28">
        <f t="shared" si="12"/>
        <v>93.725925925925921</v>
      </c>
    </row>
    <row r="65" spans="1:36" x14ac:dyDescent="0.2">
      <c r="A65" s="37">
        <v>138650</v>
      </c>
      <c r="B65" s="22">
        <v>138650</v>
      </c>
      <c r="C65" s="22">
        <f t="shared" si="7"/>
        <v>50</v>
      </c>
      <c r="D65" s="24">
        <v>1</v>
      </c>
      <c r="E65" s="52">
        <v>35</v>
      </c>
      <c r="F65" s="24"/>
      <c r="G65" s="25">
        <f t="shared" si="8"/>
        <v>67</v>
      </c>
      <c r="H65" s="24"/>
      <c r="I65" s="24">
        <v>1</v>
      </c>
      <c r="J65" s="50">
        <v>28.658999999999999</v>
      </c>
      <c r="K65" s="24"/>
      <c r="L65" s="25">
        <f t="shared" si="9"/>
        <v>46</v>
      </c>
      <c r="M65" s="24"/>
      <c r="N65" s="24"/>
      <c r="O65" s="26"/>
      <c r="P65" s="48">
        <v>44.185000000000002</v>
      </c>
      <c r="Q65" s="31">
        <f t="shared" si="10"/>
        <v>225</v>
      </c>
      <c r="R65" s="31"/>
      <c r="S65" s="31"/>
      <c r="T65" s="31"/>
      <c r="AB65" s="37">
        <v>138650</v>
      </c>
      <c r="AC65" s="22">
        <v>138650</v>
      </c>
      <c r="AD65" s="22">
        <f t="shared" si="11"/>
        <v>50</v>
      </c>
      <c r="AE65" s="24">
        <v>1</v>
      </c>
      <c r="AF65" s="52">
        <v>50.697000000000003</v>
      </c>
      <c r="AG65" s="24"/>
      <c r="AH65" s="25">
        <f t="shared" si="12"/>
        <v>93.80462962962963</v>
      </c>
      <c r="AJ65" s="17">
        <f>SUM(AH65:AH67)</f>
        <v>281.3351851851852</v>
      </c>
    </row>
    <row r="66" spans="1:36" x14ac:dyDescent="0.2">
      <c r="A66" s="37">
        <v>138700</v>
      </c>
      <c r="B66" s="22">
        <v>138700</v>
      </c>
      <c r="C66" s="22">
        <f t="shared" si="7"/>
        <v>50</v>
      </c>
      <c r="D66" s="24">
        <v>1</v>
      </c>
      <c r="E66" s="52">
        <v>29</v>
      </c>
      <c r="F66" s="24"/>
      <c r="G66" s="25">
        <f t="shared" si="8"/>
        <v>60</v>
      </c>
      <c r="H66" s="24"/>
      <c r="I66" s="24">
        <v>1</v>
      </c>
      <c r="J66" s="50">
        <v>35.734000000000002</v>
      </c>
      <c r="K66" s="24"/>
      <c r="L66" s="25">
        <f t="shared" si="9"/>
        <v>60</v>
      </c>
      <c r="M66" s="24"/>
      <c r="N66" s="24"/>
      <c r="O66" s="26"/>
      <c r="P66" s="48">
        <v>45.372999999999998</v>
      </c>
      <c r="Q66" s="31">
        <f t="shared" si="10"/>
        <v>249</v>
      </c>
      <c r="R66" s="31"/>
      <c r="S66" s="31"/>
      <c r="T66" s="31"/>
      <c r="AB66" s="37">
        <v>138700</v>
      </c>
      <c r="AC66" s="22">
        <v>138700</v>
      </c>
      <c r="AD66" s="22">
        <f t="shared" si="11"/>
        <v>50</v>
      </c>
      <c r="AE66" s="24">
        <v>1</v>
      </c>
      <c r="AF66" s="52">
        <v>50.612000000000002</v>
      </c>
      <c r="AG66" s="24"/>
      <c r="AH66" s="25">
        <f t="shared" si="12"/>
        <v>93.80462962962963</v>
      </c>
    </row>
    <row r="67" spans="1:36" ht="15" thickBot="1" x14ac:dyDescent="0.25">
      <c r="A67" s="36">
        <v>138750</v>
      </c>
      <c r="B67" s="15">
        <v>138750</v>
      </c>
      <c r="C67" s="15">
        <f t="shared" si="7"/>
        <v>50</v>
      </c>
      <c r="D67" s="27">
        <v>1</v>
      </c>
      <c r="E67" s="53">
        <v>22</v>
      </c>
      <c r="F67" s="27"/>
      <c r="G67" s="25">
        <f t="shared" si="8"/>
        <v>48</v>
      </c>
      <c r="H67" s="27"/>
      <c r="I67" s="27">
        <v>1</v>
      </c>
      <c r="J67" s="51">
        <v>40.729999999999997</v>
      </c>
      <c r="K67" s="27"/>
      <c r="L67" s="25">
        <f t="shared" si="9"/>
        <v>71</v>
      </c>
      <c r="M67" s="27"/>
      <c r="N67" s="27"/>
      <c r="O67" s="29"/>
      <c r="P67" s="47">
        <v>53.228999999999999</v>
      </c>
      <c r="Q67" s="31">
        <f t="shared" si="10"/>
        <v>274</v>
      </c>
      <c r="R67" s="31"/>
      <c r="S67" s="31"/>
      <c r="T67" s="31"/>
      <c r="AB67" s="36">
        <v>138750</v>
      </c>
      <c r="AC67" s="15">
        <v>138750</v>
      </c>
      <c r="AD67" s="15">
        <f t="shared" si="11"/>
        <v>50</v>
      </c>
      <c r="AE67" s="27">
        <v>1</v>
      </c>
      <c r="AF67" s="53">
        <v>50.612000000000002</v>
      </c>
      <c r="AG67" s="27"/>
      <c r="AH67" s="28">
        <f t="shared" si="12"/>
        <v>93.725925925925921</v>
      </c>
    </row>
    <row r="68" spans="1:36" x14ac:dyDescent="0.2">
      <c r="A68" s="37">
        <v>138800</v>
      </c>
      <c r="B68" s="22">
        <v>138800</v>
      </c>
      <c r="C68" s="22">
        <f t="shared" si="7"/>
        <v>50</v>
      </c>
      <c r="D68" s="24">
        <v>1</v>
      </c>
      <c r="E68" s="52">
        <v>15</v>
      </c>
      <c r="F68" s="24"/>
      <c r="G68" s="25">
        <f t="shared" si="8"/>
        <v>35</v>
      </c>
      <c r="H68" s="24"/>
      <c r="I68" s="24">
        <v>1</v>
      </c>
      <c r="J68" s="50">
        <v>38</v>
      </c>
      <c r="K68" s="24"/>
      <c r="L68" s="25">
        <f t="shared" si="9"/>
        <v>73</v>
      </c>
      <c r="M68" s="24"/>
      <c r="N68" s="24"/>
      <c r="O68" s="26"/>
      <c r="P68" s="48">
        <v>53.795999999999999</v>
      </c>
      <c r="Q68" s="31">
        <f t="shared" si="10"/>
        <v>298</v>
      </c>
      <c r="R68" s="31"/>
      <c r="S68" s="31"/>
      <c r="T68" s="31"/>
      <c r="AB68" s="37">
        <v>138800</v>
      </c>
      <c r="AC68" s="22">
        <v>138800</v>
      </c>
      <c r="AD68" s="22">
        <f t="shared" si="11"/>
        <v>50</v>
      </c>
      <c r="AE68" s="24">
        <v>1</v>
      </c>
      <c r="AF68" s="52">
        <v>50.612000000000002</v>
      </c>
      <c r="AG68" s="24"/>
      <c r="AH68" s="25">
        <f t="shared" si="12"/>
        <v>93.725925925925921</v>
      </c>
      <c r="AJ68" s="17">
        <f>SUM(AH68:AH70)</f>
        <v>281.25740740740741</v>
      </c>
    </row>
    <row r="69" spans="1:36" x14ac:dyDescent="0.2">
      <c r="A69" s="37">
        <v>138850</v>
      </c>
      <c r="B69" s="22">
        <v>138850</v>
      </c>
      <c r="C69" s="22">
        <f t="shared" si="7"/>
        <v>50</v>
      </c>
      <c r="D69" s="24">
        <v>1</v>
      </c>
      <c r="E69" s="52">
        <v>14</v>
      </c>
      <c r="F69" s="24"/>
      <c r="G69" s="25">
        <f t="shared" si="8"/>
        <v>27</v>
      </c>
      <c r="H69" s="24"/>
      <c r="I69" s="24">
        <v>1</v>
      </c>
      <c r="J69" s="50">
        <v>66</v>
      </c>
      <c r="K69" s="24"/>
      <c r="L69" s="25">
        <f t="shared" si="9"/>
        <v>97</v>
      </c>
      <c r="M69" s="24"/>
      <c r="N69" s="24"/>
      <c r="O69" s="26"/>
      <c r="P69" s="48">
        <v>63.658000000000001</v>
      </c>
      <c r="Q69" s="31">
        <f t="shared" si="10"/>
        <v>327</v>
      </c>
      <c r="R69" s="31"/>
      <c r="S69" s="31"/>
      <c r="T69" s="31"/>
      <c r="AB69" s="37">
        <v>138850</v>
      </c>
      <c r="AC69" s="22">
        <v>138850</v>
      </c>
      <c r="AD69" s="22">
        <f t="shared" si="11"/>
        <v>50</v>
      </c>
      <c r="AE69" s="24">
        <v>1</v>
      </c>
      <c r="AF69" s="52">
        <v>50.612000000000002</v>
      </c>
      <c r="AG69" s="24"/>
      <c r="AH69" s="25">
        <f t="shared" si="12"/>
        <v>93.725925925925921</v>
      </c>
    </row>
    <row r="70" spans="1:36" ht="15" thickBot="1" x14ac:dyDescent="0.25">
      <c r="A70" s="36">
        <v>138900</v>
      </c>
      <c r="B70" s="15">
        <v>138900</v>
      </c>
      <c r="C70" s="15">
        <f t="shared" si="7"/>
        <v>50</v>
      </c>
      <c r="D70" s="27">
        <v>1</v>
      </c>
      <c r="E70" s="53">
        <v>6</v>
      </c>
      <c r="F70" s="27"/>
      <c r="G70" s="25">
        <f t="shared" si="8"/>
        <v>19</v>
      </c>
      <c r="H70" s="27"/>
      <c r="I70" s="27">
        <v>1</v>
      </c>
      <c r="J70" s="51">
        <v>67</v>
      </c>
      <c r="K70" s="27"/>
      <c r="L70" s="25">
        <f t="shared" si="9"/>
        <v>124</v>
      </c>
      <c r="M70" s="27"/>
      <c r="N70" s="27"/>
      <c r="O70" s="29"/>
      <c r="P70" s="47">
        <v>56</v>
      </c>
      <c r="Q70" s="31">
        <f t="shared" si="10"/>
        <v>333</v>
      </c>
      <c r="R70" s="31"/>
      <c r="S70" s="31"/>
      <c r="T70" s="31"/>
      <c r="AB70" s="36">
        <v>138900</v>
      </c>
      <c r="AC70" s="15">
        <v>138900</v>
      </c>
      <c r="AD70" s="15">
        <f t="shared" si="11"/>
        <v>50</v>
      </c>
      <c r="AE70" s="27">
        <v>1</v>
      </c>
      <c r="AF70" s="53">
        <v>50.698</v>
      </c>
      <c r="AG70" s="27"/>
      <c r="AH70" s="28">
        <f t="shared" si="12"/>
        <v>93.805555555555557</v>
      </c>
    </row>
    <row r="71" spans="1:36" x14ac:dyDescent="0.2">
      <c r="A71" s="37">
        <v>138950</v>
      </c>
      <c r="B71" s="22">
        <v>138950</v>
      </c>
      <c r="C71" s="22">
        <f t="shared" si="7"/>
        <v>50</v>
      </c>
      <c r="D71" s="24">
        <v>1</v>
      </c>
      <c r="E71" s="52">
        <v>3</v>
      </c>
      <c r="F71" s="24"/>
      <c r="G71" s="25">
        <f t="shared" si="8"/>
        <v>9</v>
      </c>
      <c r="H71" s="24"/>
      <c r="I71" s="24">
        <v>1</v>
      </c>
      <c r="J71" s="50">
        <v>118</v>
      </c>
      <c r="K71" s="24"/>
      <c r="L71" s="25">
        <f t="shared" si="9"/>
        <v>172</v>
      </c>
      <c r="M71" s="24"/>
      <c r="N71" s="24"/>
      <c r="O71" s="26"/>
      <c r="P71" s="48">
        <v>72</v>
      </c>
      <c r="Q71" s="31">
        <f t="shared" si="10"/>
        <v>356</v>
      </c>
      <c r="R71" s="31"/>
      <c r="S71" s="31"/>
      <c r="T71" s="31"/>
      <c r="AB71" s="37">
        <v>138950</v>
      </c>
      <c r="AC71" s="22">
        <v>138950</v>
      </c>
      <c r="AD71" s="22">
        <f t="shared" si="11"/>
        <v>50</v>
      </c>
      <c r="AE71" s="24">
        <v>1</v>
      </c>
      <c r="AF71" s="52">
        <v>50.679000000000002</v>
      </c>
      <c r="AG71" s="24"/>
      <c r="AH71" s="25">
        <f t="shared" si="12"/>
        <v>93.867592592592601</v>
      </c>
      <c r="AJ71" s="17">
        <f>AH71+AH72</f>
        <v>187.70648148148149</v>
      </c>
    </row>
    <row r="72" spans="1:36" ht="15" thickBot="1" x14ac:dyDescent="0.25">
      <c r="A72" s="36">
        <v>139000</v>
      </c>
      <c r="B72" s="15">
        <v>139000</v>
      </c>
      <c r="C72" s="15">
        <f t="shared" si="7"/>
        <v>50</v>
      </c>
      <c r="D72" s="27">
        <v>1</v>
      </c>
      <c r="E72" s="53">
        <v>2</v>
      </c>
      <c r="F72" s="27"/>
      <c r="G72" s="25">
        <f t="shared" si="8"/>
        <v>5</v>
      </c>
      <c r="H72" s="27"/>
      <c r="I72" s="27">
        <v>1</v>
      </c>
      <c r="J72" s="51">
        <v>124</v>
      </c>
      <c r="K72" s="27"/>
      <c r="L72" s="25">
        <f t="shared" si="9"/>
        <v>225</v>
      </c>
      <c r="M72" s="27"/>
      <c r="N72" s="27"/>
      <c r="O72" s="29"/>
      <c r="P72" s="47">
        <v>59</v>
      </c>
      <c r="Q72" s="31">
        <f t="shared" si="10"/>
        <v>364</v>
      </c>
      <c r="R72" s="31"/>
      <c r="S72" s="31"/>
      <c r="T72" s="31"/>
      <c r="AB72" s="36">
        <v>139000</v>
      </c>
      <c r="AC72" s="15">
        <v>139000</v>
      </c>
      <c r="AD72" s="15">
        <f t="shared" si="11"/>
        <v>50</v>
      </c>
      <c r="AE72" s="27">
        <v>1</v>
      </c>
      <c r="AF72" s="53">
        <v>50.667000000000002</v>
      </c>
      <c r="AG72" s="27"/>
      <c r="AH72" s="28">
        <f t="shared" si="12"/>
        <v>93.838888888888889</v>
      </c>
    </row>
    <row r="73" spans="1:36" x14ac:dyDescent="0.2">
      <c r="A73" s="37">
        <v>139050</v>
      </c>
      <c r="B73" s="22">
        <v>139050</v>
      </c>
      <c r="C73" s="22">
        <f t="shared" si="7"/>
        <v>50</v>
      </c>
      <c r="D73" s="24">
        <v>1</v>
      </c>
      <c r="E73" s="52">
        <v>3</v>
      </c>
      <c r="F73" s="24"/>
      <c r="G73" s="25">
        <f t="shared" si="8"/>
        <v>5</v>
      </c>
      <c r="H73" s="24"/>
      <c r="I73" s="24">
        <v>1</v>
      </c>
      <c r="J73" s="50">
        <v>117</v>
      </c>
      <c r="K73" s="24"/>
      <c r="L73" s="25">
        <f t="shared" si="9"/>
        <v>224</v>
      </c>
      <c r="M73" s="24"/>
      <c r="N73" s="24"/>
      <c r="O73" s="26"/>
      <c r="P73" s="48">
        <v>64</v>
      </c>
      <c r="Q73" s="31">
        <f t="shared" si="10"/>
        <v>342</v>
      </c>
      <c r="R73" s="31"/>
      <c r="S73" s="31"/>
      <c r="T73" s="31"/>
      <c r="AB73" s="37">
        <v>139050</v>
      </c>
      <c r="AC73" s="22">
        <v>139050</v>
      </c>
      <c r="AD73" s="22">
        <f t="shared" si="11"/>
        <v>50</v>
      </c>
      <c r="AE73" s="24">
        <v>1</v>
      </c>
      <c r="AF73" s="52">
        <v>51.008000000000003</v>
      </c>
      <c r="AG73" s="24"/>
      <c r="AH73" s="25">
        <f t="shared" si="12"/>
        <v>94.143518518518533</v>
      </c>
      <c r="AJ73" s="17">
        <f>AH73+AH74</f>
        <v>140.26222351850302</v>
      </c>
    </row>
    <row r="74" spans="1:36" ht="15" thickBot="1" x14ac:dyDescent="0.25">
      <c r="A74" s="36">
        <v>139074.21</v>
      </c>
      <c r="B74" s="15">
        <v>139074.21</v>
      </c>
      <c r="C74" s="15">
        <f t="shared" si="7"/>
        <v>24.209999999991851</v>
      </c>
      <c r="D74" s="27">
        <v>1</v>
      </c>
      <c r="E74" s="53">
        <v>0</v>
      </c>
      <c r="F74" s="27"/>
      <c r="G74" s="25">
        <f t="shared" si="8"/>
        <v>2</v>
      </c>
      <c r="H74" s="27"/>
      <c r="I74" s="27">
        <v>1</v>
      </c>
      <c r="J74" s="51">
        <v>86</v>
      </c>
      <c r="K74" s="27"/>
      <c r="L74" s="25">
        <f t="shared" si="9"/>
        <v>92</v>
      </c>
      <c r="M74" s="27"/>
      <c r="N74" s="27"/>
      <c r="O74" s="29"/>
      <c r="P74" s="47">
        <v>51</v>
      </c>
      <c r="Q74" s="31">
        <f t="shared" si="10"/>
        <v>155</v>
      </c>
      <c r="R74" s="31"/>
      <c r="S74" s="31"/>
      <c r="T74" s="31"/>
      <c r="AB74" s="36">
        <v>139074.21</v>
      </c>
      <c r="AC74" s="15">
        <v>139074.21</v>
      </c>
      <c r="AD74" s="15">
        <f t="shared" si="11"/>
        <v>24.209999999991851</v>
      </c>
      <c r="AE74" s="27">
        <v>1</v>
      </c>
      <c r="AF74" s="53">
        <v>51.859000000000002</v>
      </c>
      <c r="AG74" s="27"/>
      <c r="AH74" s="28">
        <f t="shared" si="12"/>
        <v>46.11870499998448</v>
      </c>
    </row>
    <row r="75" spans="1:36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1"/>
      <c r="S75" s="1"/>
      <c r="T75" s="1"/>
      <c r="AB75" s="7"/>
      <c r="AC75" s="7"/>
      <c r="AD75" s="7"/>
      <c r="AE75" s="7"/>
      <c r="AF75" s="7"/>
      <c r="AG75" s="7"/>
      <c r="AH75" s="7"/>
    </row>
    <row r="76" spans="1:36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AB76" s="1"/>
      <c r="AC76" s="1"/>
      <c r="AD76" s="1"/>
      <c r="AE76" s="1"/>
      <c r="AF76" s="1"/>
      <c r="AG76" s="1"/>
      <c r="AH76" s="1"/>
    </row>
    <row r="77" spans="1:36" x14ac:dyDescent="0.2">
      <c r="A77" s="87" t="s">
        <v>22</v>
      </c>
      <c r="B77" s="87"/>
      <c r="C77" s="87"/>
      <c r="D77" s="87"/>
      <c r="E77" s="87"/>
      <c r="F77" s="12">
        <f>SUM(F56:F74)</f>
        <v>0</v>
      </c>
      <c r="G77" s="13">
        <f>SUM(G56:G74)</f>
        <v>1108</v>
      </c>
      <c r="H77" s="12">
        <f>SUM(H56:H74)</f>
        <v>0</v>
      </c>
      <c r="I77" s="88"/>
      <c r="J77" s="88"/>
      <c r="K77" s="12">
        <f>SUM(K56:K74)</f>
        <v>0</v>
      </c>
      <c r="L77" s="13">
        <f>SUM(L56:L74)</f>
        <v>1476</v>
      </c>
      <c r="M77" s="12">
        <f>SUM(M56:M74)</f>
        <v>0</v>
      </c>
      <c r="N77" s="1"/>
      <c r="O77" s="1"/>
      <c r="P77" s="1"/>
      <c r="Q77" s="14">
        <f>SUM(Q56:Q74)</f>
        <v>4971</v>
      </c>
      <c r="R77" s="14"/>
      <c r="S77" s="14"/>
      <c r="T77" s="14"/>
      <c r="AB77" s="87" t="s">
        <v>22</v>
      </c>
      <c r="AC77" s="87"/>
      <c r="AD77" s="87"/>
      <c r="AE77" s="87"/>
      <c r="AF77" s="87"/>
      <c r="AG77" s="12">
        <f>SUM(AG56:AG74)</f>
        <v>0</v>
      </c>
      <c r="AH77" s="13">
        <f>SUM(AH56:AH74)</f>
        <v>1124.9872235185028</v>
      </c>
    </row>
    <row r="79" spans="1:36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36" x14ac:dyDescent="0.2">
      <c r="A80" s="8" t="s">
        <v>7</v>
      </c>
      <c r="B80" s="8" t="s">
        <v>35</v>
      </c>
      <c r="C80" s="8"/>
      <c r="D80" s="86" t="s">
        <v>8</v>
      </c>
      <c r="E80" s="86"/>
      <c r="F80" s="86"/>
      <c r="G80" s="86"/>
      <c r="H80" s="86"/>
      <c r="I80" s="86"/>
      <c r="J80" s="86"/>
      <c r="K80" s="86"/>
      <c r="L80" s="86"/>
      <c r="M80" s="86"/>
      <c r="N80" s="9"/>
      <c r="O80" s="1"/>
      <c r="P80" s="1"/>
      <c r="Q80" s="1"/>
      <c r="R80" s="1"/>
      <c r="S80" s="1"/>
      <c r="T80" s="1"/>
      <c r="AB80" s="89" t="s">
        <v>55</v>
      </c>
      <c r="AC80" s="90"/>
      <c r="AD80" s="90"/>
      <c r="AE80" s="90"/>
      <c r="AF80" s="90"/>
      <c r="AG80" s="90"/>
      <c r="AH80" s="90"/>
    </row>
    <row r="81" spans="1:35" ht="15" thickBot="1" x14ac:dyDescent="0.25">
      <c r="A81" s="8" t="s">
        <v>9</v>
      </c>
      <c r="B81" s="8"/>
      <c r="C81" s="8"/>
      <c r="D81" s="86" t="s">
        <v>10</v>
      </c>
      <c r="E81" s="86"/>
      <c r="F81" s="86"/>
      <c r="G81" s="86"/>
      <c r="H81" s="86"/>
      <c r="I81" s="86" t="s">
        <v>11</v>
      </c>
      <c r="J81" s="86"/>
      <c r="K81" s="86"/>
      <c r="L81" s="86"/>
      <c r="M81" s="86"/>
      <c r="N81" s="8" t="s">
        <v>12</v>
      </c>
      <c r="O81" s="1"/>
      <c r="P81" s="1"/>
      <c r="Q81" s="1"/>
      <c r="R81" s="1"/>
      <c r="S81" s="1"/>
      <c r="T81" s="1"/>
      <c r="AB81" s="90"/>
      <c r="AC81" s="90"/>
      <c r="AD81" s="90"/>
      <c r="AE81" s="90"/>
      <c r="AF81" s="90"/>
      <c r="AG81" s="90"/>
      <c r="AH81" s="90"/>
    </row>
    <row r="82" spans="1:35" ht="51" x14ac:dyDescent="0.2">
      <c r="A82" s="8"/>
      <c r="B82" s="8"/>
      <c r="C82" s="8" t="s">
        <v>13</v>
      </c>
      <c r="D82" s="16" t="s">
        <v>14</v>
      </c>
      <c r="E82" s="16" t="s">
        <v>15</v>
      </c>
      <c r="F82" s="16" t="s">
        <v>16</v>
      </c>
      <c r="G82" s="16" t="s">
        <v>17</v>
      </c>
      <c r="H82" s="16" t="s">
        <v>18</v>
      </c>
      <c r="I82" s="16" t="s">
        <v>14</v>
      </c>
      <c r="J82" s="16" t="s">
        <v>15</v>
      </c>
      <c r="K82" s="16" t="s">
        <v>16</v>
      </c>
      <c r="L82" s="16" t="s">
        <v>17</v>
      </c>
      <c r="M82" s="16" t="s">
        <v>18</v>
      </c>
      <c r="N82" s="8" t="s">
        <v>19</v>
      </c>
      <c r="O82" s="8"/>
      <c r="P82" s="8" t="s">
        <v>20</v>
      </c>
      <c r="Q82" s="8" t="s">
        <v>21</v>
      </c>
      <c r="R82" s="8"/>
      <c r="S82" s="8"/>
      <c r="T82" s="8"/>
      <c r="V82" s="60"/>
      <c r="W82" s="61" t="s">
        <v>28</v>
      </c>
      <c r="X82" s="61" t="s">
        <v>29</v>
      </c>
      <c r="Y82" s="62" t="s">
        <v>30</v>
      </c>
      <c r="AB82" s="8"/>
      <c r="AC82" s="8"/>
      <c r="AD82" s="8" t="s">
        <v>13</v>
      </c>
      <c r="AE82" s="16" t="s">
        <v>14</v>
      </c>
      <c r="AF82" s="16" t="s">
        <v>15</v>
      </c>
      <c r="AG82" s="16" t="s">
        <v>16</v>
      </c>
      <c r="AH82" s="16" t="s">
        <v>17</v>
      </c>
    </row>
    <row r="83" spans="1:35" x14ac:dyDescent="0.2">
      <c r="A83" s="38">
        <v>6450</v>
      </c>
      <c r="B83" s="22">
        <v>6450</v>
      </c>
      <c r="C83" s="22"/>
      <c r="D83" s="24">
        <v>1</v>
      </c>
      <c r="E83" s="40">
        <v>0</v>
      </c>
      <c r="F83" s="24"/>
      <c r="G83" s="25"/>
      <c r="H83" s="24"/>
      <c r="I83" s="24">
        <v>1</v>
      </c>
      <c r="J83" s="42">
        <v>0</v>
      </c>
      <c r="K83" s="24"/>
      <c r="L83" s="25"/>
      <c r="M83" s="24"/>
      <c r="N83" s="24"/>
      <c r="O83" s="26"/>
      <c r="P83" s="46">
        <v>0</v>
      </c>
      <c r="Q83" s="26"/>
      <c r="R83" s="26"/>
      <c r="S83" s="26"/>
      <c r="T83" s="26"/>
      <c r="V83" s="63" t="s">
        <v>56</v>
      </c>
      <c r="W83" s="59">
        <f>SUM(G83:G85)</f>
        <v>20</v>
      </c>
      <c r="X83" s="59">
        <f>SUM(L83:L85)</f>
        <v>2</v>
      </c>
      <c r="Y83" s="65">
        <f>SUM(Q83:Q85)</f>
        <v>28</v>
      </c>
      <c r="AB83" s="38">
        <v>6450</v>
      </c>
      <c r="AC83" s="22">
        <v>6450</v>
      </c>
      <c r="AD83" s="22"/>
      <c r="AE83" s="24">
        <v>1</v>
      </c>
      <c r="AF83" s="40">
        <v>0</v>
      </c>
      <c r="AG83" s="24"/>
      <c r="AH83" s="25"/>
    </row>
    <row r="84" spans="1:35" x14ac:dyDescent="0.2">
      <c r="A84" s="38">
        <v>6470</v>
      </c>
      <c r="B84" s="22">
        <v>6470</v>
      </c>
      <c r="C84" s="22">
        <f>B84-B83</f>
        <v>20</v>
      </c>
      <c r="D84" s="24">
        <v>1</v>
      </c>
      <c r="E84" s="40">
        <v>12</v>
      </c>
      <c r="F84" s="24"/>
      <c r="G84" s="25">
        <f>ROUNDUP((E84+E83)/2*C84/27,0)</f>
        <v>5</v>
      </c>
      <c r="H84" s="24"/>
      <c r="I84" s="24">
        <v>1</v>
      </c>
      <c r="J84" s="50">
        <v>0.64300000000000002</v>
      </c>
      <c r="K84" s="24"/>
      <c r="L84" s="25">
        <f>ROUNDUP((J84+J83)/2*C84/27,0)</f>
        <v>1</v>
      </c>
      <c r="M84" s="24"/>
      <c r="N84" s="24"/>
      <c r="O84" s="26"/>
      <c r="P84" s="48">
        <v>6.1890000000000001</v>
      </c>
      <c r="Q84" s="31">
        <f>ROUNDUP((P84+P83)/2*C84/9,0)</f>
        <v>7</v>
      </c>
      <c r="R84" s="31"/>
      <c r="S84" s="31"/>
      <c r="T84" s="31"/>
      <c r="V84" s="63" t="s">
        <v>57</v>
      </c>
      <c r="W84" s="59">
        <f>SUM(G86:G88)</f>
        <v>251</v>
      </c>
      <c r="X84" s="59">
        <f>SUM(L86:L88)</f>
        <v>0</v>
      </c>
      <c r="Y84" s="65">
        <f>SUM(Q86:Q88)</f>
        <v>290</v>
      </c>
      <c r="AB84" s="38">
        <v>6470</v>
      </c>
      <c r="AC84" s="22">
        <v>6470</v>
      </c>
      <c r="AD84" s="22">
        <f>AC84-AC83</f>
        <v>20</v>
      </c>
      <c r="AE84" s="24">
        <v>1</v>
      </c>
      <c r="AF84" s="40">
        <v>0</v>
      </c>
      <c r="AG84" s="24"/>
      <c r="AH84" s="25">
        <f>(AF84+AF83)/2*AD84/27</f>
        <v>0</v>
      </c>
    </row>
    <row r="85" spans="1:35" ht="15" thickBot="1" x14ac:dyDescent="0.25">
      <c r="A85" s="39">
        <v>6500</v>
      </c>
      <c r="B85" s="15">
        <v>6500</v>
      </c>
      <c r="C85" s="15">
        <f t="shared" ref="C85:C109" si="13">B85-B84</f>
        <v>30</v>
      </c>
      <c r="D85" s="27">
        <v>1</v>
      </c>
      <c r="E85" s="41">
        <v>14</v>
      </c>
      <c r="F85" s="27"/>
      <c r="G85" s="25">
        <f t="shared" ref="G85:G109" si="14">ROUNDUP((E85+E84)/2*C85/27,0)</f>
        <v>15</v>
      </c>
      <c r="H85" s="27"/>
      <c r="I85" s="27">
        <v>1</v>
      </c>
      <c r="J85" s="43">
        <v>0</v>
      </c>
      <c r="K85" s="27"/>
      <c r="L85" s="25">
        <f t="shared" ref="L85:L109" si="15">ROUNDUP((J85+J84)/2*C85/27,0)</f>
        <v>1</v>
      </c>
      <c r="M85" s="27"/>
      <c r="N85" s="27"/>
      <c r="O85" s="29"/>
      <c r="P85" s="47">
        <v>6.2530000000000001</v>
      </c>
      <c r="Q85" s="31">
        <f t="shared" ref="Q85:Q109" si="16">ROUNDUP((P85+P84)/2*C85/9,0)</f>
        <v>21</v>
      </c>
      <c r="R85" s="31"/>
      <c r="S85" s="31"/>
      <c r="T85" s="31"/>
      <c r="V85" s="63" t="s">
        <v>58</v>
      </c>
      <c r="W85" s="59">
        <f>SUM(G89:G91)</f>
        <v>375</v>
      </c>
      <c r="X85" s="59">
        <f>SUM(L89:L91)</f>
        <v>16</v>
      </c>
      <c r="Y85" s="65">
        <f>SUM(Q89:Q91)</f>
        <v>403</v>
      </c>
      <c r="AB85" s="39">
        <v>6500</v>
      </c>
      <c r="AC85" s="15">
        <v>6500</v>
      </c>
      <c r="AD85" s="15">
        <f t="shared" ref="AD85:AD109" si="17">AC85-AC84</f>
        <v>30</v>
      </c>
      <c r="AE85" s="27">
        <v>1</v>
      </c>
      <c r="AF85" s="41">
        <v>0</v>
      </c>
      <c r="AG85" s="27"/>
      <c r="AH85" s="28">
        <f t="shared" ref="AH85:AH109" si="18">(AF85+AF84)/2*AD85/27</f>
        <v>0</v>
      </c>
    </row>
    <row r="86" spans="1:35" x14ac:dyDescent="0.2">
      <c r="A86" s="38">
        <v>6550</v>
      </c>
      <c r="B86" s="22">
        <v>6550</v>
      </c>
      <c r="C86" s="22">
        <f t="shared" si="13"/>
        <v>50</v>
      </c>
      <c r="D86" s="24">
        <v>1</v>
      </c>
      <c r="E86" s="52">
        <v>32</v>
      </c>
      <c r="F86" s="24"/>
      <c r="G86" s="25">
        <f t="shared" si="14"/>
        <v>43</v>
      </c>
      <c r="H86" s="24"/>
      <c r="I86" s="24">
        <v>1</v>
      </c>
      <c r="J86" s="42">
        <v>0</v>
      </c>
      <c r="K86" s="24"/>
      <c r="L86" s="25">
        <f t="shared" si="15"/>
        <v>0</v>
      </c>
      <c r="M86" s="24"/>
      <c r="N86" s="24"/>
      <c r="O86" s="26"/>
      <c r="P86" s="48">
        <v>16.225000000000001</v>
      </c>
      <c r="Q86" s="31">
        <f t="shared" si="16"/>
        <v>63</v>
      </c>
      <c r="R86" s="31"/>
      <c r="S86" s="31"/>
      <c r="T86" s="31"/>
      <c r="V86" s="63" t="s">
        <v>59</v>
      </c>
      <c r="W86" s="59">
        <f>SUM(G92:G94)</f>
        <v>220</v>
      </c>
      <c r="X86" s="59">
        <f>SUM(L92:L94)</f>
        <v>22</v>
      </c>
      <c r="Y86" s="65">
        <f>SUM(Q92:Q94)</f>
        <v>415</v>
      </c>
      <c r="AB86" s="38">
        <v>6550</v>
      </c>
      <c r="AC86" s="22">
        <v>6550</v>
      </c>
      <c r="AD86" s="22">
        <f t="shared" si="17"/>
        <v>50</v>
      </c>
      <c r="AE86" s="24">
        <v>1</v>
      </c>
      <c r="AF86" s="52">
        <v>0</v>
      </c>
      <c r="AG86" s="24"/>
      <c r="AH86" s="25">
        <f t="shared" si="18"/>
        <v>0</v>
      </c>
    </row>
    <row r="87" spans="1:35" x14ac:dyDescent="0.2">
      <c r="A87" s="38">
        <v>6600</v>
      </c>
      <c r="B87" s="22">
        <v>6600</v>
      </c>
      <c r="C87" s="22">
        <f t="shared" si="13"/>
        <v>50</v>
      </c>
      <c r="D87" s="24">
        <v>1</v>
      </c>
      <c r="E87" s="52">
        <v>59</v>
      </c>
      <c r="F87" s="24"/>
      <c r="G87" s="25">
        <f t="shared" si="14"/>
        <v>85</v>
      </c>
      <c r="H87" s="24"/>
      <c r="I87" s="24">
        <v>1</v>
      </c>
      <c r="J87" s="42">
        <v>0</v>
      </c>
      <c r="K87" s="24"/>
      <c r="L87" s="25">
        <f t="shared" si="15"/>
        <v>0</v>
      </c>
      <c r="M87" s="24"/>
      <c r="N87" s="24"/>
      <c r="O87" s="26"/>
      <c r="P87" s="48">
        <v>21</v>
      </c>
      <c r="Q87" s="31">
        <f t="shared" si="16"/>
        <v>104</v>
      </c>
      <c r="R87" s="31"/>
      <c r="S87" s="31"/>
      <c r="T87" s="31"/>
      <c r="V87" s="63" t="s">
        <v>62</v>
      </c>
      <c r="W87" s="59">
        <f>SUM(G95:G97)</f>
        <v>177</v>
      </c>
      <c r="X87" s="59">
        <f>SUM(L95:L97)</f>
        <v>107</v>
      </c>
      <c r="Y87" s="65">
        <f>SUM(Q95:Q97)</f>
        <v>396</v>
      </c>
      <c r="AB87" s="38">
        <v>6600</v>
      </c>
      <c r="AC87" s="22">
        <v>6600</v>
      </c>
      <c r="AD87" s="22">
        <f t="shared" si="17"/>
        <v>50</v>
      </c>
      <c r="AE87" s="24">
        <v>1</v>
      </c>
      <c r="AF87" s="52">
        <v>0</v>
      </c>
      <c r="AG87" s="24"/>
      <c r="AH87" s="25">
        <f t="shared" si="18"/>
        <v>0</v>
      </c>
    </row>
    <row r="88" spans="1:35" ht="15" thickBot="1" x14ac:dyDescent="0.25">
      <c r="A88" s="39">
        <v>6650</v>
      </c>
      <c r="B88" s="15">
        <v>6650</v>
      </c>
      <c r="C88" s="15">
        <f t="shared" si="13"/>
        <v>50</v>
      </c>
      <c r="D88" s="27">
        <v>1</v>
      </c>
      <c r="E88" s="53">
        <v>73</v>
      </c>
      <c r="F88" s="27"/>
      <c r="G88" s="25">
        <f t="shared" si="14"/>
        <v>123</v>
      </c>
      <c r="H88" s="27"/>
      <c r="I88" s="27">
        <v>1</v>
      </c>
      <c r="J88" s="43">
        <v>0</v>
      </c>
      <c r="K88" s="27"/>
      <c r="L88" s="25">
        <f t="shared" si="15"/>
        <v>0</v>
      </c>
      <c r="M88" s="27"/>
      <c r="N88" s="27"/>
      <c r="O88" s="29"/>
      <c r="P88" s="47">
        <v>23</v>
      </c>
      <c r="Q88" s="31">
        <f t="shared" si="16"/>
        <v>123</v>
      </c>
      <c r="R88" s="31"/>
      <c r="S88" s="31"/>
      <c r="T88" s="31"/>
      <c r="V88" s="63" t="s">
        <v>63</v>
      </c>
      <c r="W88" s="59">
        <f>SUM(G98:G100)</f>
        <v>102</v>
      </c>
      <c r="X88" s="59">
        <f>SUM(L98:L100)</f>
        <v>161</v>
      </c>
      <c r="Y88" s="65">
        <f>SUM(Q98:Q100)</f>
        <v>582</v>
      </c>
      <c r="AB88" s="39">
        <v>6650</v>
      </c>
      <c r="AC88" s="15">
        <v>6650</v>
      </c>
      <c r="AD88" s="15">
        <f t="shared" si="17"/>
        <v>50</v>
      </c>
      <c r="AE88" s="27">
        <v>1</v>
      </c>
      <c r="AF88" s="53">
        <v>0</v>
      </c>
      <c r="AG88" s="27"/>
      <c r="AH88" s="28">
        <f t="shared" si="18"/>
        <v>0</v>
      </c>
    </row>
    <row r="89" spans="1:35" x14ac:dyDescent="0.2">
      <c r="A89" s="38">
        <v>6700</v>
      </c>
      <c r="B89" s="22">
        <v>6700</v>
      </c>
      <c r="C89" s="22">
        <f t="shared" si="13"/>
        <v>50</v>
      </c>
      <c r="D89" s="24">
        <v>1</v>
      </c>
      <c r="E89" s="52">
        <v>87</v>
      </c>
      <c r="F89" s="24"/>
      <c r="G89" s="25">
        <f t="shared" si="14"/>
        <v>149</v>
      </c>
      <c r="H89" s="24"/>
      <c r="I89" s="24">
        <v>1</v>
      </c>
      <c r="J89" s="50">
        <v>0.82199999999999995</v>
      </c>
      <c r="K89" s="24"/>
      <c r="L89" s="25">
        <f t="shared" si="15"/>
        <v>1</v>
      </c>
      <c r="M89" s="24"/>
      <c r="N89" s="24"/>
      <c r="O89" s="26"/>
      <c r="P89" s="48">
        <v>23</v>
      </c>
      <c r="Q89" s="31">
        <f t="shared" si="16"/>
        <v>128</v>
      </c>
      <c r="R89" s="31"/>
      <c r="S89" s="31"/>
      <c r="T89" s="31"/>
      <c r="V89" s="63" t="s">
        <v>64</v>
      </c>
      <c r="W89" s="59">
        <f>SUM(G101:G102)</f>
        <v>26</v>
      </c>
      <c r="X89" s="59">
        <f>SUM(L101:L102)</f>
        <v>66</v>
      </c>
      <c r="Y89" s="65">
        <f>SUM(Q101:Q102)</f>
        <v>106</v>
      </c>
      <c r="AB89" s="38">
        <v>6700</v>
      </c>
      <c r="AC89" s="22">
        <v>6700</v>
      </c>
      <c r="AD89" s="22">
        <f t="shared" si="17"/>
        <v>50</v>
      </c>
      <c r="AE89" s="24">
        <v>1</v>
      </c>
      <c r="AF89" s="52">
        <v>0</v>
      </c>
      <c r="AG89" s="24"/>
      <c r="AH89" s="25">
        <f t="shared" si="18"/>
        <v>0</v>
      </c>
    </row>
    <row r="90" spans="1:35" x14ac:dyDescent="0.2">
      <c r="A90" s="38">
        <v>6750</v>
      </c>
      <c r="B90" s="22">
        <v>6750</v>
      </c>
      <c r="C90" s="22">
        <f t="shared" si="13"/>
        <v>50</v>
      </c>
      <c r="D90" s="24">
        <v>1</v>
      </c>
      <c r="E90" s="52">
        <v>51</v>
      </c>
      <c r="F90" s="24"/>
      <c r="G90" s="25">
        <f t="shared" si="14"/>
        <v>128</v>
      </c>
      <c r="H90" s="24"/>
      <c r="I90" s="24">
        <v>1</v>
      </c>
      <c r="J90" s="50">
        <v>3.5819999999999999</v>
      </c>
      <c r="K90" s="24"/>
      <c r="L90" s="25">
        <f t="shared" si="15"/>
        <v>5</v>
      </c>
      <c r="M90" s="24"/>
      <c r="N90" s="24"/>
      <c r="O90" s="26"/>
      <c r="P90" s="48">
        <v>22</v>
      </c>
      <c r="Q90" s="31">
        <f t="shared" si="16"/>
        <v>125</v>
      </c>
      <c r="R90" s="31"/>
      <c r="S90" s="31"/>
      <c r="T90" s="31"/>
      <c r="V90" s="63" t="s">
        <v>65</v>
      </c>
      <c r="W90" s="59">
        <f>SUM(G103:G104)</f>
        <v>49</v>
      </c>
      <c r="X90" s="59">
        <f>SUM(L103:L104)</f>
        <v>2</v>
      </c>
      <c r="Y90" s="65">
        <f>SUM(Q103:Q104)</f>
        <v>40</v>
      </c>
      <c r="AB90" s="38">
        <v>6750</v>
      </c>
      <c r="AC90" s="22">
        <v>6750</v>
      </c>
      <c r="AD90" s="22">
        <f t="shared" si="17"/>
        <v>50</v>
      </c>
      <c r="AE90" s="24">
        <v>1</v>
      </c>
      <c r="AF90" s="52">
        <v>0</v>
      </c>
      <c r="AG90" s="24"/>
      <c r="AH90" s="25">
        <f t="shared" si="18"/>
        <v>0</v>
      </c>
    </row>
    <row r="91" spans="1:35" ht="15" thickBot="1" x14ac:dyDescent="0.25">
      <c r="A91" s="39">
        <v>6800</v>
      </c>
      <c r="B91" s="15">
        <v>6800</v>
      </c>
      <c r="C91" s="15">
        <f t="shared" si="13"/>
        <v>50</v>
      </c>
      <c r="D91" s="27">
        <v>1</v>
      </c>
      <c r="E91" s="53">
        <v>54</v>
      </c>
      <c r="F91" s="27"/>
      <c r="G91" s="25">
        <f t="shared" si="14"/>
        <v>98</v>
      </c>
      <c r="H91" s="27"/>
      <c r="I91" s="27">
        <v>1</v>
      </c>
      <c r="J91" s="51">
        <v>6.86</v>
      </c>
      <c r="K91" s="27"/>
      <c r="L91" s="25">
        <f t="shared" si="15"/>
        <v>10</v>
      </c>
      <c r="M91" s="27"/>
      <c r="N91" s="27"/>
      <c r="O91" s="29"/>
      <c r="P91" s="47">
        <v>32</v>
      </c>
      <c r="Q91" s="31">
        <f t="shared" si="16"/>
        <v>150</v>
      </c>
      <c r="R91" s="31"/>
      <c r="S91" s="31"/>
      <c r="T91" s="31"/>
      <c r="V91" s="63" t="s">
        <v>70</v>
      </c>
      <c r="W91" s="59">
        <f>SUM(G105:G106)</f>
        <v>65</v>
      </c>
      <c r="X91" s="59">
        <f>SUM(L105:L106)</f>
        <v>5</v>
      </c>
      <c r="Y91" s="65">
        <f>SUM(Q105:Q106)</f>
        <v>54</v>
      </c>
      <c r="AB91" s="39">
        <v>6800</v>
      </c>
      <c r="AC91" s="15">
        <v>6800</v>
      </c>
      <c r="AD91" s="15">
        <f t="shared" si="17"/>
        <v>50</v>
      </c>
      <c r="AE91" s="27">
        <v>1</v>
      </c>
      <c r="AF91" s="53">
        <v>0</v>
      </c>
      <c r="AG91" s="27"/>
      <c r="AH91" s="28">
        <f t="shared" si="18"/>
        <v>0</v>
      </c>
    </row>
    <row r="92" spans="1:35" x14ac:dyDescent="0.2">
      <c r="A92" s="38">
        <v>6850</v>
      </c>
      <c r="B92" s="22">
        <v>6850</v>
      </c>
      <c r="C92" s="22">
        <f t="shared" si="13"/>
        <v>50</v>
      </c>
      <c r="D92" s="24">
        <v>1</v>
      </c>
      <c r="E92" s="52">
        <v>38</v>
      </c>
      <c r="F92" s="24"/>
      <c r="G92" s="25">
        <f t="shared" si="14"/>
        <v>86</v>
      </c>
      <c r="H92" s="24"/>
      <c r="I92" s="24">
        <v>1</v>
      </c>
      <c r="J92" s="50">
        <v>1.504</v>
      </c>
      <c r="K92" s="24"/>
      <c r="L92" s="25">
        <f t="shared" si="15"/>
        <v>8</v>
      </c>
      <c r="M92" s="24"/>
      <c r="N92" s="24"/>
      <c r="O92" s="26"/>
      <c r="P92" s="48">
        <v>21</v>
      </c>
      <c r="Q92" s="31">
        <f t="shared" si="16"/>
        <v>148</v>
      </c>
      <c r="R92" s="31"/>
      <c r="S92" s="31"/>
      <c r="T92" s="31"/>
      <c r="V92" s="63" t="s">
        <v>71</v>
      </c>
      <c r="W92" s="59">
        <f>SUM(G107:G108)</f>
        <v>36</v>
      </c>
      <c r="X92" s="59">
        <f>SUM(L107:L108)</f>
        <v>9</v>
      </c>
      <c r="Y92" s="65">
        <f>SUM(Q107:Q108)</f>
        <v>65</v>
      </c>
      <c r="AB92" s="38">
        <v>6850</v>
      </c>
      <c r="AC92" s="22">
        <v>6850</v>
      </c>
      <c r="AD92" s="22">
        <f t="shared" si="17"/>
        <v>50</v>
      </c>
      <c r="AE92" s="24">
        <v>1</v>
      </c>
      <c r="AF92" s="52">
        <v>0</v>
      </c>
      <c r="AG92" s="24"/>
      <c r="AH92" s="25">
        <f t="shared" si="18"/>
        <v>0</v>
      </c>
      <c r="AI92" s="17">
        <f>AH93+AH94</f>
        <v>41.499074074074073</v>
      </c>
    </row>
    <row r="93" spans="1:35" ht="15" thickBot="1" x14ac:dyDescent="0.25">
      <c r="A93" s="38">
        <v>6900</v>
      </c>
      <c r="B93" s="22">
        <v>6900</v>
      </c>
      <c r="C93" s="22">
        <f t="shared" si="13"/>
        <v>50</v>
      </c>
      <c r="D93" s="24">
        <v>1</v>
      </c>
      <c r="E93" s="52">
        <v>36</v>
      </c>
      <c r="F93" s="24"/>
      <c r="G93" s="25">
        <f t="shared" si="14"/>
        <v>69</v>
      </c>
      <c r="H93" s="24"/>
      <c r="I93" s="24">
        <v>1</v>
      </c>
      <c r="J93" s="50">
        <v>4.6109999999999998</v>
      </c>
      <c r="K93" s="24"/>
      <c r="L93" s="25">
        <f t="shared" si="15"/>
        <v>6</v>
      </c>
      <c r="M93" s="24"/>
      <c r="N93" s="24"/>
      <c r="O93" s="26"/>
      <c r="P93" s="48">
        <v>25</v>
      </c>
      <c r="Q93" s="31">
        <f t="shared" si="16"/>
        <v>128</v>
      </c>
      <c r="R93" s="31"/>
      <c r="S93" s="31"/>
      <c r="T93" s="31"/>
      <c r="V93" s="63" t="s">
        <v>72</v>
      </c>
      <c r="W93" s="64">
        <f>SUM(G109)</f>
        <v>5</v>
      </c>
      <c r="X93" s="64">
        <f>SUM(L109)</f>
        <v>0</v>
      </c>
      <c r="Y93" s="66">
        <f>SUM(Q109)</f>
        <v>0</v>
      </c>
      <c r="AB93" s="38">
        <v>6900</v>
      </c>
      <c r="AC93" s="22">
        <v>6900</v>
      </c>
      <c r="AD93" s="22">
        <f t="shared" si="17"/>
        <v>50</v>
      </c>
      <c r="AE93" s="24">
        <v>1</v>
      </c>
      <c r="AF93" s="52">
        <v>10.962999999999999</v>
      </c>
      <c r="AG93" s="24"/>
      <c r="AH93" s="25">
        <f t="shared" si="18"/>
        <v>10.150925925925925</v>
      </c>
    </row>
    <row r="94" spans="1:35" ht="15" thickBot="1" x14ac:dyDescent="0.25">
      <c r="A94" s="39">
        <v>6950</v>
      </c>
      <c r="B94" s="15">
        <v>6950</v>
      </c>
      <c r="C94" s="15">
        <f t="shared" si="13"/>
        <v>50</v>
      </c>
      <c r="D94" s="27">
        <v>1</v>
      </c>
      <c r="E94" s="53">
        <v>34</v>
      </c>
      <c r="F94" s="27"/>
      <c r="G94" s="25">
        <f t="shared" si="14"/>
        <v>65</v>
      </c>
      <c r="H94" s="27"/>
      <c r="I94" s="27">
        <v>1</v>
      </c>
      <c r="J94" s="51">
        <v>3.1520000000000001</v>
      </c>
      <c r="K94" s="27"/>
      <c r="L94" s="25">
        <f t="shared" si="15"/>
        <v>8</v>
      </c>
      <c r="M94" s="27"/>
      <c r="N94" s="27"/>
      <c r="O94" s="29"/>
      <c r="P94" s="47">
        <v>25</v>
      </c>
      <c r="Q94" s="31">
        <f t="shared" si="16"/>
        <v>139</v>
      </c>
      <c r="R94" s="31"/>
      <c r="S94" s="31"/>
      <c r="T94" s="31"/>
      <c r="AB94" s="39">
        <v>6950</v>
      </c>
      <c r="AC94" s="15">
        <v>6950</v>
      </c>
      <c r="AD94" s="15">
        <f t="shared" si="17"/>
        <v>50</v>
      </c>
      <c r="AE94" s="27">
        <v>1</v>
      </c>
      <c r="AF94" s="53">
        <v>22.893000000000001</v>
      </c>
      <c r="AG94" s="27"/>
      <c r="AH94" s="28">
        <f t="shared" si="18"/>
        <v>31.348148148148152</v>
      </c>
    </row>
    <row r="95" spans="1:35" x14ac:dyDescent="0.2">
      <c r="A95" s="38">
        <v>7000</v>
      </c>
      <c r="B95" s="22">
        <v>7000</v>
      </c>
      <c r="C95" s="22">
        <f t="shared" si="13"/>
        <v>50</v>
      </c>
      <c r="D95" s="24">
        <v>1</v>
      </c>
      <c r="E95" s="52">
        <v>27</v>
      </c>
      <c r="F95" s="24"/>
      <c r="G95" s="25">
        <f t="shared" si="14"/>
        <v>57</v>
      </c>
      <c r="H95" s="24"/>
      <c r="I95" s="24">
        <v>1</v>
      </c>
      <c r="J95" s="50">
        <v>3.371</v>
      </c>
      <c r="K95" s="24"/>
      <c r="L95" s="25">
        <f t="shared" si="15"/>
        <v>7</v>
      </c>
      <c r="M95" s="24"/>
      <c r="N95" s="24"/>
      <c r="O95" s="26"/>
      <c r="P95" s="48">
        <v>24</v>
      </c>
      <c r="Q95" s="31">
        <f t="shared" si="16"/>
        <v>137</v>
      </c>
      <c r="R95" s="31"/>
      <c r="S95" s="31"/>
      <c r="T95" s="31"/>
      <c r="AB95" s="38">
        <v>7000</v>
      </c>
      <c r="AC95" s="22">
        <v>7000</v>
      </c>
      <c r="AD95" s="22">
        <f t="shared" si="17"/>
        <v>50</v>
      </c>
      <c r="AE95" s="24">
        <v>1</v>
      </c>
      <c r="AF95" s="52">
        <v>23.074000000000002</v>
      </c>
      <c r="AG95" s="24"/>
      <c r="AH95" s="25">
        <f t="shared" si="18"/>
        <v>42.562037037037037</v>
      </c>
      <c r="AI95" s="17">
        <f>AH95+AH96+AH97</f>
        <v>130.69907407407408</v>
      </c>
    </row>
    <row r="96" spans="1:35" x14ac:dyDescent="0.2">
      <c r="A96" s="38">
        <v>7050</v>
      </c>
      <c r="B96" s="22">
        <v>7050</v>
      </c>
      <c r="C96" s="22">
        <f t="shared" si="13"/>
        <v>50</v>
      </c>
      <c r="D96" s="24">
        <v>1</v>
      </c>
      <c r="E96" s="52">
        <v>35</v>
      </c>
      <c r="F96" s="24"/>
      <c r="G96" s="25">
        <f t="shared" si="14"/>
        <v>58</v>
      </c>
      <c r="H96" s="24"/>
      <c r="I96" s="24">
        <v>1</v>
      </c>
      <c r="J96" s="50">
        <v>36</v>
      </c>
      <c r="K96" s="24"/>
      <c r="L96" s="25">
        <f t="shared" si="15"/>
        <v>37</v>
      </c>
      <c r="M96" s="24"/>
      <c r="N96" s="24"/>
      <c r="O96" s="26"/>
      <c r="P96" s="48">
        <v>23</v>
      </c>
      <c r="Q96" s="31">
        <f t="shared" si="16"/>
        <v>131</v>
      </c>
      <c r="R96" s="31"/>
      <c r="S96" s="31"/>
      <c r="T96" s="31"/>
      <c r="AB96" s="38">
        <v>7050</v>
      </c>
      <c r="AC96" s="22">
        <v>7050</v>
      </c>
      <c r="AD96" s="22">
        <f t="shared" si="17"/>
        <v>50</v>
      </c>
      <c r="AE96" s="24">
        <v>1</v>
      </c>
      <c r="AF96" s="52">
        <v>23.689</v>
      </c>
      <c r="AG96" s="24"/>
      <c r="AH96" s="25">
        <f t="shared" si="18"/>
        <v>43.299074074074078</v>
      </c>
    </row>
    <row r="97" spans="1:35" ht="15" thickBot="1" x14ac:dyDescent="0.25">
      <c r="A97" s="39">
        <v>7100</v>
      </c>
      <c r="B97" s="15">
        <v>7100</v>
      </c>
      <c r="C97" s="15">
        <f t="shared" si="13"/>
        <v>50</v>
      </c>
      <c r="D97" s="27">
        <v>1</v>
      </c>
      <c r="E97" s="53">
        <v>31</v>
      </c>
      <c r="F97" s="27"/>
      <c r="G97" s="25">
        <f t="shared" si="14"/>
        <v>62</v>
      </c>
      <c r="H97" s="27"/>
      <c r="I97" s="27">
        <v>1</v>
      </c>
      <c r="J97" s="51">
        <v>31</v>
      </c>
      <c r="K97" s="27"/>
      <c r="L97" s="25">
        <f t="shared" si="15"/>
        <v>63</v>
      </c>
      <c r="M97" s="27"/>
      <c r="N97" s="27"/>
      <c r="O97" s="29"/>
      <c r="P97" s="47">
        <v>23</v>
      </c>
      <c r="Q97" s="31">
        <f t="shared" si="16"/>
        <v>128</v>
      </c>
      <c r="R97" s="31"/>
      <c r="S97" s="31"/>
      <c r="T97" s="31"/>
      <c r="AB97" s="39">
        <v>7100</v>
      </c>
      <c r="AC97" s="15">
        <v>7100</v>
      </c>
      <c r="AD97" s="15">
        <f t="shared" si="17"/>
        <v>50</v>
      </c>
      <c r="AE97" s="27">
        <v>1</v>
      </c>
      <c r="AF97" s="53">
        <v>24.736000000000001</v>
      </c>
      <c r="AG97" s="27"/>
      <c r="AH97" s="28">
        <f t="shared" si="18"/>
        <v>44.837962962962962</v>
      </c>
    </row>
    <row r="98" spans="1:35" x14ac:dyDescent="0.2">
      <c r="A98" s="38">
        <v>7150</v>
      </c>
      <c r="B98" s="22">
        <v>7150</v>
      </c>
      <c r="C98" s="22">
        <f t="shared" si="13"/>
        <v>50</v>
      </c>
      <c r="D98" s="24">
        <v>1</v>
      </c>
      <c r="E98" s="52">
        <v>25</v>
      </c>
      <c r="F98" s="24"/>
      <c r="G98" s="25">
        <f t="shared" si="14"/>
        <v>52</v>
      </c>
      <c r="H98" s="24"/>
      <c r="I98" s="24">
        <v>1</v>
      </c>
      <c r="J98" s="50">
        <v>30</v>
      </c>
      <c r="K98" s="24"/>
      <c r="L98" s="25">
        <f t="shared" si="15"/>
        <v>57</v>
      </c>
      <c r="M98" s="24"/>
      <c r="N98" s="24"/>
      <c r="O98" s="26"/>
      <c r="P98" s="48">
        <v>44</v>
      </c>
      <c r="Q98" s="31">
        <f t="shared" si="16"/>
        <v>187</v>
      </c>
      <c r="R98" s="31"/>
      <c r="S98" s="31"/>
      <c r="T98" s="31"/>
      <c r="AB98" s="38">
        <v>7150</v>
      </c>
      <c r="AC98" s="22">
        <v>7150</v>
      </c>
      <c r="AD98" s="22">
        <f t="shared" si="17"/>
        <v>50</v>
      </c>
      <c r="AE98" s="24">
        <v>1</v>
      </c>
      <c r="AF98" s="52">
        <v>0</v>
      </c>
      <c r="AG98" s="24"/>
      <c r="AH98" s="25">
        <f t="shared" si="18"/>
        <v>22.903703703703702</v>
      </c>
      <c r="AI98" s="17"/>
    </row>
    <row r="99" spans="1:35" x14ac:dyDescent="0.2">
      <c r="A99" s="38">
        <v>7200</v>
      </c>
      <c r="B99" s="22">
        <v>7200</v>
      </c>
      <c r="C99" s="22">
        <f t="shared" si="13"/>
        <v>50</v>
      </c>
      <c r="D99" s="24">
        <v>1</v>
      </c>
      <c r="E99" s="52">
        <v>14</v>
      </c>
      <c r="F99" s="24"/>
      <c r="G99" s="25">
        <f t="shared" si="14"/>
        <v>37</v>
      </c>
      <c r="H99" s="24"/>
      <c r="I99" s="24">
        <v>1</v>
      </c>
      <c r="J99" s="50">
        <v>19</v>
      </c>
      <c r="K99" s="24"/>
      <c r="L99" s="25">
        <f t="shared" si="15"/>
        <v>46</v>
      </c>
      <c r="M99" s="24"/>
      <c r="N99" s="24"/>
      <c r="O99" s="26"/>
      <c r="P99" s="48">
        <v>30</v>
      </c>
      <c r="Q99" s="31">
        <f t="shared" si="16"/>
        <v>206</v>
      </c>
      <c r="R99" s="31"/>
      <c r="S99" s="31"/>
      <c r="T99" s="31"/>
      <c r="AB99" s="38">
        <v>7200</v>
      </c>
      <c r="AC99" s="22">
        <v>7200</v>
      </c>
      <c r="AD99" s="22">
        <f t="shared" si="17"/>
        <v>50</v>
      </c>
      <c r="AE99" s="24">
        <v>1</v>
      </c>
      <c r="AF99" s="52">
        <v>0</v>
      </c>
      <c r="AG99" s="24"/>
      <c r="AH99" s="25">
        <f t="shared" si="18"/>
        <v>0</v>
      </c>
    </row>
    <row r="100" spans="1:35" ht="15" thickBot="1" x14ac:dyDescent="0.25">
      <c r="A100" s="39">
        <v>7250</v>
      </c>
      <c r="B100" s="15">
        <v>7250</v>
      </c>
      <c r="C100" s="15">
        <f t="shared" si="13"/>
        <v>50</v>
      </c>
      <c r="D100" s="27">
        <v>1</v>
      </c>
      <c r="E100" s="41">
        <v>0</v>
      </c>
      <c r="F100" s="27"/>
      <c r="G100" s="25">
        <f t="shared" si="14"/>
        <v>13</v>
      </c>
      <c r="H100" s="27"/>
      <c r="I100" s="27">
        <v>1</v>
      </c>
      <c r="J100" s="43">
        <v>43</v>
      </c>
      <c r="K100" s="27"/>
      <c r="L100" s="25">
        <f t="shared" si="15"/>
        <v>58</v>
      </c>
      <c r="M100" s="27"/>
      <c r="N100" s="27"/>
      <c r="O100" s="29"/>
      <c r="P100" s="47">
        <v>38</v>
      </c>
      <c r="Q100" s="31">
        <f t="shared" si="16"/>
        <v>189</v>
      </c>
      <c r="R100" s="31"/>
      <c r="S100" s="31"/>
      <c r="T100" s="31"/>
      <c r="AB100" s="39">
        <v>7250</v>
      </c>
      <c r="AC100" s="15">
        <v>7250</v>
      </c>
      <c r="AD100" s="15">
        <f t="shared" si="17"/>
        <v>50</v>
      </c>
      <c r="AE100" s="27">
        <v>1</v>
      </c>
      <c r="AF100" s="41">
        <v>0</v>
      </c>
      <c r="AG100" s="27"/>
      <c r="AH100" s="28">
        <f t="shared" si="18"/>
        <v>0</v>
      </c>
    </row>
    <row r="101" spans="1:35" x14ac:dyDescent="0.2">
      <c r="A101" s="38">
        <v>7300</v>
      </c>
      <c r="B101" s="22">
        <v>7300</v>
      </c>
      <c r="C101" s="22">
        <f t="shared" si="13"/>
        <v>50</v>
      </c>
      <c r="D101" s="24">
        <v>1</v>
      </c>
      <c r="E101" s="40">
        <v>9</v>
      </c>
      <c r="F101" s="24"/>
      <c r="G101" s="25">
        <f t="shared" si="14"/>
        <v>9</v>
      </c>
      <c r="H101" s="24"/>
      <c r="I101" s="24">
        <v>1</v>
      </c>
      <c r="J101" s="42">
        <v>14</v>
      </c>
      <c r="K101" s="24"/>
      <c r="L101" s="25">
        <f t="shared" si="15"/>
        <v>53</v>
      </c>
      <c r="M101" s="24"/>
      <c r="N101" s="24"/>
      <c r="O101" s="26"/>
      <c r="P101" s="48">
        <v>0</v>
      </c>
      <c r="Q101" s="31">
        <f t="shared" si="16"/>
        <v>106</v>
      </c>
      <c r="R101" s="31"/>
      <c r="S101" s="31"/>
      <c r="T101" s="31"/>
      <c r="AB101" s="38">
        <v>7300</v>
      </c>
      <c r="AC101" s="22">
        <v>7300</v>
      </c>
      <c r="AD101" s="22">
        <f t="shared" si="17"/>
        <v>50</v>
      </c>
      <c r="AE101" s="24">
        <v>1</v>
      </c>
      <c r="AF101" s="40">
        <v>83.606999999999999</v>
      </c>
      <c r="AG101" s="24"/>
      <c r="AH101" s="25">
        <f>(AF101+AF100)/2*AD101/27</f>
        <v>77.413888888888891</v>
      </c>
    </row>
    <row r="102" spans="1:35" ht="15" thickBot="1" x14ac:dyDescent="0.25">
      <c r="A102" s="39">
        <v>7350</v>
      </c>
      <c r="B102" s="15">
        <v>7350</v>
      </c>
      <c r="C102" s="15">
        <f t="shared" si="13"/>
        <v>50</v>
      </c>
      <c r="D102" s="27">
        <v>1</v>
      </c>
      <c r="E102" s="41">
        <v>9</v>
      </c>
      <c r="F102" s="27"/>
      <c r="G102" s="25">
        <f t="shared" si="14"/>
        <v>17</v>
      </c>
      <c r="H102" s="27"/>
      <c r="I102" s="27">
        <v>1</v>
      </c>
      <c r="J102" s="43">
        <v>0</v>
      </c>
      <c r="K102" s="27"/>
      <c r="L102" s="25">
        <f t="shared" si="15"/>
        <v>13</v>
      </c>
      <c r="M102" s="27"/>
      <c r="N102" s="27"/>
      <c r="O102" s="29"/>
      <c r="P102" s="47">
        <v>0</v>
      </c>
      <c r="Q102" s="31">
        <f t="shared" si="16"/>
        <v>0</v>
      </c>
      <c r="R102" s="31"/>
      <c r="S102" s="31"/>
      <c r="T102" s="31"/>
      <c r="AB102" s="39">
        <v>7350</v>
      </c>
      <c r="AC102" s="15">
        <v>7350</v>
      </c>
      <c r="AD102" s="15">
        <f t="shared" si="17"/>
        <v>50</v>
      </c>
      <c r="AE102" s="27">
        <v>1</v>
      </c>
      <c r="AF102" s="41">
        <v>0</v>
      </c>
      <c r="AG102" s="27"/>
      <c r="AH102" s="28">
        <f t="shared" si="18"/>
        <v>77.413888888888891</v>
      </c>
    </row>
    <row r="103" spans="1:35" x14ac:dyDescent="0.2">
      <c r="A103" s="38">
        <v>7400</v>
      </c>
      <c r="B103" s="22">
        <v>7400</v>
      </c>
      <c r="C103" s="22">
        <f t="shared" si="13"/>
        <v>50</v>
      </c>
      <c r="D103" s="24">
        <v>1</v>
      </c>
      <c r="E103" s="40">
        <v>14</v>
      </c>
      <c r="F103" s="24"/>
      <c r="G103" s="25">
        <f t="shared" si="14"/>
        <v>22</v>
      </c>
      <c r="H103" s="24"/>
      <c r="I103" s="24">
        <v>1</v>
      </c>
      <c r="J103" s="42">
        <v>1</v>
      </c>
      <c r="K103" s="24"/>
      <c r="L103" s="25">
        <f t="shared" si="15"/>
        <v>1</v>
      </c>
      <c r="M103" s="24"/>
      <c r="N103" s="24"/>
      <c r="O103" s="26"/>
      <c r="P103" s="48">
        <v>6</v>
      </c>
      <c r="Q103" s="31">
        <f t="shared" si="16"/>
        <v>17</v>
      </c>
      <c r="R103" s="31"/>
      <c r="S103" s="31"/>
      <c r="T103" s="31"/>
      <c r="AB103" s="38">
        <v>7400</v>
      </c>
      <c r="AC103" s="22">
        <v>7400</v>
      </c>
      <c r="AD103" s="22">
        <f t="shared" si="17"/>
        <v>50</v>
      </c>
      <c r="AE103" s="24">
        <v>1</v>
      </c>
      <c r="AF103" s="40">
        <v>0</v>
      </c>
      <c r="AG103" s="24"/>
      <c r="AH103" s="25">
        <f t="shared" si="18"/>
        <v>0</v>
      </c>
    </row>
    <row r="104" spans="1:35" ht="15" thickBot="1" x14ac:dyDescent="0.25">
      <c r="A104" s="39">
        <v>7450</v>
      </c>
      <c r="B104" s="15">
        <v>7450</v>
      </c>
      <c r="C104" s="15">
        <f t="shared" si="13"/>
        <v>50</v>
      </c>
      <c r="D104" s="27">
        <v>1</v>
      </c>
      <c r="E104" s="41">
        <v>15</v>
      </c>
      <c r="F104" s="27"/>
      <c r="G104" s="25">
        <f t="shared" si="14"/>
        <v>27</v>
      </c>
      <c r="H104" s="27"/>
      <c r="I104" s="27">
        <v>1</v>
      </c>
      <c r="J104" s="43">
        <v>0</v>
      </c>
      <c r="K104" s="27"/>
      <c r="L104" s="25">
        <f t="shared" si="15"/>
        <v>1</v>
      </c>
      <c r="M104" s="27"/>
      <c r="N104" s="27"/>
      <c r="O104" s="29"/>
      <c r="P104" s="47">
        <v>2</v>
      </c>
      <c r="Q104" s="31">
        <f t="shared" si="16"/>
        <v>23</v>
      </c>
      <c r="R104" s="31"/>
      <c r="S104" s="31"/>
      <c r="T104" s="31"/>
      <c r="AB104" s="39">
        <v>7450</v>
      </c>
      <c r="AC104" s="15">
        <v>7450</v>
      </c>
      <c r="AD104" s="15">
        <f t="shared" si="17"/>
        <v>50</v>
      </c>
      <c r="AE104" s="27">
        <v>1</v>
      </c>
      <c r="AF104" s="41">
        <v>0</v>
      </c>
      <c r="AG104" s="27"/>
      <c r="AH104" s="28">
        <f t="shared" si="18"/>
        <v>0</v>
      </c>
    </row>
    <row r="105" spans="1:35" x14ac:dyDescent="0.2">
      <c r="A105" s="38">
        <v>7500</v>
      </c>
      <c r="B105" s="22">
        <v>7500</v>
      </c>
      <c r="C105" s="22">
        <f t="shared" si="13"/>
        <v>50</v>
      </c>
      <c r="D105" s="24">
        <v>1</v>
      </c>
      <c r="E105" s="40">
        <v>19</v>
      </c>
      <c r="F105" s="24"/>
      <c r="G105" s="25">
        <f t="shared" si="14"/>
        <v>32</v>
      </c>
      <c r="H105" s="24"/>
      <c r="I105" s="24">
        <v>1</v>
      </c>
      <c r="J105" s="42">
        <v>1</v>
      </c>
      <c r="K105" s="24"/>
      <c r="L105" s="25">
        <f t="shared" si="15"/>
        <v>1</v>
      </c>
      <c r="M105" s="24"/>
      <c r="N105" s="24"/>
      <c r="O105" s="26"/>
      <c r="P105" s="48">
        <v>5</v>
      </c>
      <c r="Q105" s="31">
        <f t="shared" si="16"/>
        <v>20</v>
      </c>
      <c r="R105" s="31"/>
      <c r="S105" s="31"/>
      <c r="T105" s="31"/>
      <c r="AB105" s="38">
        <v>7500</v>
      </c>
      <c r="AC105" s="22">
        <v>7500</v>
      </c>
      <c r="AD105" s="22">
        <f t="shared" si="17"/>
        <v>50</v>
      </c>
      <c r="AE105" s="24">
        <v>1</v>
      </c>
      <c r="AF105" s="40">
        <v>0</v>
      </c>
      <c r="AG105" s="24"/>
      <c r="AH105" s="25">
        <f t="shared" si="18"/>
        <v>0</v>
      </c>
    </row>
    <row r="106" spans="1:35" ht="15" thickBot="1" x14ac:dyDescent="0.25">
      <c r="A106" s="39">
        <v>7550</v>
      </c>
      <c r="B106" s="15">
        <v>7550</v>
      </c>
      <c r="C106" s="15">
        <f t="shared" si="13"/>
        <v>50</v>
      </c>
      <c r="D106" s="27">
        <v>1</v>
      </c>
      <c r="E106" s="41">
        <v>16</v>
      </c>
      <c r="F106" s="27"/>
      <c r="G106" s="25">
        <f t="shared" si="14"/>
        <v>33</v>
      </c>
      <c r="H106" s="27"/>
      <c r="I106" s="27">
        <v>1</v>
      </c>
      <c r="J106" s="43">
        <v>3</v>
      </c>
      <c r="K106" s="27"/>
      <c r="L106" s="25">
        <f t="shared" si="15"/>
        <v>4</v>
      </c>
      <c r="M106" s="27"/>
      <c r="N106" s="27"/>
      <c r="O106" s="29"/>
      <c r="P106" s="47">
        <v>7</v>
      </c>
      <c r="Q106" s="31">
        <f t="shared" si="16"/>
        <v>34</v>
      </c>
      <c r="R106" s="31"/>
      <c r="S106" s="31"/>
      <c r="T106" s="31"/>
      <c r="AB106" s="39">
        <v>7550</v>
      </c>
      <c r="AC106" s="15">
        <v>7550</v>
      </c>
      <c r="AD106" s="15">
        <f t="shared" si="17"/>
        <v>50</v>
      </c>
      <c r="AE106" s="27">
        <v>1</v>
      </c>
      <c r="AF106" s="41">
        <v>0</v>
      </c>
      <c r="AG106" s="27"/>
      <c r="AH106" s="28">
        <f t="shared" si="18"/>
        <v>0</v>
      </c>
    </row>
    <row r="107" spans="1:35" x14ac:dyDescent="0.2">
      <c r="A107" s="38">
        <v>7600</v>
      </c>
      <c r="B107" s="22">
        <v>7600</v>
      </c>
      <c r="C107" s="22">
        <f t="shared" si="13"/>
        <v>50</v>
      </c>
      <c r="D107" s="24">
        <v>1</v>
      </c>
      <c r="E107" s="40">
        <v>7</v>
      </c>
      <c r="F107" s="24"/>
      <c r="G107" s="25">
        <f t="shared" si="14"/>
        <v>22</v>
      </c>
      <c r="H107" s="24"/>
      <c r="I107" s="24">
        <v>1</v>
      </c>
      <c r="J107" s="42">
        <v>3</v>
      </c>
      <c r="K107" s="24"/>
      <c r="L107" s="25">
        <f t="shared" si="15"/>
        <v>6</v>
      </c>
      <c r="M107" s="24"/>
      <c r="N107" s="24"/>
      <c r="O107" s="26"/>
      <c r="P107" s="48">
        <v>8</v>
      </c>
      <c r="Q107" s="31">
        <f t="shared" si="16"/>
        <v>42</v>
      </c>
      <c r="R107" s="31"/>
      <c r="S107" s="31"/>
      <c r="T107" s="31"/>
      <c r="AB107" s="38">
        <v>7600</v>
      </c>
      <c r="AC107" s="22">
        <v>7600</v>
      </c>
      <c r="AD107" s="22">
        <f t="shared" si="17"/>
        <v>50</v>
      </c>
      <c r="AE107" s="24">
        <v>1</v>
      </c>
      <c r="AF107" s="40">
        <v>0</v>
      </c>
      <c r="AG107" s="24"/>
      <c r="AH107" s="25">
        <f t="shared" si="18"/>
        <v>0</v>
      </c>
    </row>
    <row r="108" spans="1:35" ht="15" thickBot="1" x14ac:dyDescent="0.25">
      <c r="A108" s="39">
        <v>7650</v>
      </c>
      <c r="B108" s="15">
        <v>7650</v>
      </c>
      <c r="C108" s="15">
        <f t="shared" si="13"/>
        <v>50</v>
      </c>
      <c r="D108" s="27">
        <v>1</v>
      </c>
      <c r="E108" s="41">
        <v>8</v>
      </c>
      <c r="F108" s="27"/>
      <c r="G108" s="25">
        <f t="shared" si="14"/>
        <v>14</v>
      </c>
      <c r="H108" s="27"/>
      <c r="I108" s="27">
        <v>1</v>
      </c>
      <c r="J108" s="43">
        <v>0</v>
      </c>
      <c r="K108" s="27"/>
      <c r="L108" s="25">
        <f t="shared" si="15"/>
        <v>3</v>
      </c>
      <c r="M108" s="27"/>
      <c r="N108" s="27"/>
      <c r="O108" s="29"/>
      <c r="P108" s="47">
        <v>0</v>
      </c>
      <c r="Q108" s="31">
        <f t="shared" si="16"/>
        <v>23</v>
      </c>
      <c r="R108" s="31"/>
      <c r="S108" s="31"/>
      <c r="T108" s="31"/>
      <c r="AB108" s="39">
        <v>7650</v>
      </c>
      <c r="AC108" s="15">
        <v>7650</v>
      </c>
      <c r="AD108" s="15">
        <f t="shared" si="17"/>
        <v>50</v>
      </c>
      <c r="AE108" s="27">
        <v>1</v>
      </c>
      <c r="AF108" s="41">
        <v>0</v>
      </c>
      <c r="AG108" s="27"/>
      <c r="AH108" s="28">
        <f t="shared" si="18"/>
        <v>0</v>
      </c>
    </row>
    <row r="109" spans="1:35" ht="15" thickBot="1" x14ac:dyDescent="0.25">
      <c r="A109" s="39">
        <v>7677.4</v>
      </c>
      <c r="B109" s="33">
        <v>7677.4</v>
      </c>
      <c r="C109" s="33">
        <f t="shared" si="13"/>
        <v>27.399999999999636</v>
      </c>
      <c r="D109" s="34">
        <v>1</v>
      </c>
      <c r="E109" s="44">
        <v>0</v>
      </c>
      <c r="F109" s="34"/>
      <c r="G109" s="25">
        <f t="shared" si="14"/>
        <v>5</v>
      </c>
      <c r="H109" s="34"/>
      <c r="I109" s="34">
        <v>1</v>
      </c>
      <c r="J109" s="45">
        <v>0</v>
      </c>
      <c r="K109" s="34"/>
      <c r="L109" s="25">
        <f t="shared" si="15"/>
        <v>0</v>
      </c>
      <c r="M109" s="34"/>
      <c r="N109" s="34"/>
      <c r="O109" s="35"/>
      <c r="P109" s="49">
        <v>0</v>
      </c>
      <c r="Q109" s="31">
        <f t="shared" si="16"/>
        <v>0</v>
      </c>
      <c r="R109" s="31"/>
      <c r="S109" s="31"/>
      <c r="T109" s="31"/>
      <c r="AB109" s="39">
        <v>767740</v>
      </c>
      <c r="AC109" s="33">
        <v>7677.4</v>
      </c>
      <c r="AD109" s="33">
        <f t="shared" si="17"/>
        <v>27.399999999999636</v>
      </c>
      <c r="AE109" s="34">
        <v>1</v>
      </c>
      <c r="AF109" s="44">
        <v>0</v>
      </c>
      <c r="AG109" s="34"/>
      <c r="AH109" s="28">
        <f t="shared" si="18"/>
        <v>0</v>
      </c>
    </row>
    <row r="110" spans="1:35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1"/>
      <c r="S110" s="1"/>
      <c r="T110" s="1"/>
      <c r="AB110" s="7"/>
      <c r="AC110" s="7"/>
      <c r="AD110" s="7"/>
      <c r="AE110" s="7"/>
      <c r="AF110" s="7"/>
      <c r="AG110" s="7"/>
      <c r="AH110" s="7"/>
    </row>
    <row r="111" spans="1:3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AB111" s="1"/>
      <c r="AC111" s="1"/>
      <c r="AD111" s="1"/>
      <c r="AE111" s="1"/>
      <c r="AF111" s="1"/>
      <c r="AG111" s="1"/>
      <c r="AH111" s="1"/>
    </row>
    <row r="112" spans="1:35" x14ac:dyDescent="0.2">
      <c r="A112" s="87" t="s">
        <v>22</v>
      </c>
      <c r="B112" s="87"/>
      <c r="C112" s="87"/>
      <c r="D112" s="87"/>
      <c r="E112" s="87"/>
      <c r="F112" s="12">
        <f>SUM(F83:F109)</f>
        <v>0</v>
      </c>
      <c r="G112" s="13">
        <f>SUM(G83:G109)</f>
        <v>1326</v>
      </c>
      <c r="H112" s="12">
        <f>SUM(H83:H109)</f>
        <v>0</v>
      </c>
      <c r="I112" s="88"/>
      <c r="J112" s="88"/>
      <c r="K112" s="12">
        <f>SUM(K83:K109)</f>
        <v>0</v>
      </c>
      <c r="L112" s="13">
        <f>SUM(L83:L109)</f>
        <v>390</v>
      </c>
      <c r="M112" s="12">
        <f>SUM(M83:M109)</f>
        <v>0</v>
      </c>
      <c r="N112" s="1"/>
      <c r="O112" s="1"/>
      <c r="P112" s="1"/>
      <c r="Q112" s="14">
        <f>SUM(Q84:Q109)</f>
        <v>2379</v>
      </c>
      <c r="R112" s="14"/>
      <c r="S112" s="14"/>
      <c r="T112" s="14"/>
      <c r="AB112" s="87" t="s">
        <v>22</v>
      </c>
      <c r="AC112" s="87"/>
      <c r="AD112" s="87"/>
      <c r="AE112" s="87"/>
      <c r="AF112" s="87"/>
      <c r="AG112" s="12">
        <f>SUM(AG83:AG109)</f>
        <v>0</v>
      </c>
      <c r="AH112" s="13">
        <f>SUM(AH83:AH109)</f>
        <v>349.92962962962963</v>
      </c>
    </row>
  </sheetData>
  <mergeCells count="25">
    <mergeCell ref="AB112:AF112"/>
    <mergeCell ref="AB80:AH81"/>
    <mergeCell ref="A1:W1"/>
    <mergeCell ref="D3:F3"/>
    <mergeCell ref="D4:F4"/>
    <mergeCell ref="D8:M8"/>
    <mergeCell ref="D9:H9"/>
    <mergeCell ref="I9:M9"/>
    <mergeCell ref="A112:E112"/>
    <mergeCell ref="I112:J112"/>
    <mergeCell ref="D53:M53"/>
    <mergeCell ref="D54:H54"/>
    <mergeCell ref="I54:M54"/>
    <mergeCell ref="A77:E77"/>
    <mergeCell ref="I77:J77"/>
    <mergeCell ref="AB48:AF48"/>
    <mergeCell ref="AB8:AH8"/>
    <mergeCell ref="D80:M80"/>
    <mergeCell ref="D81:H81"/>
    <mergeCell ref="I81:M81"/>
    <mergeCell ref="A48:E48"/>
    <mergeCell ref="I48:J48"/>
    <mergeCell ref="AB77:AF77"/>
    <mergeCell ref="AB53:AH54"/>
    <mergeCell ref="R9:S9"/>
  </mergeCells>
  <phoneticPr fontId="11" type="noConversion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B8AF3-D7C0-468F-B2D8-2D423A6319B5}">
  <dimension ref="B4:E61"/>
  <sheetViews>
    <sheetView tabSelected="1" workbookViewId="0">
      <selection activeCell="B36" sqref="B36"/>
    </sheetView>
  </sheetViews>
  <sheetFormatPr defaultRowHeight="14.25" x14ac:dyDescent="0.2"/>
  <cols>
    <col min="2" max="2" width="34.375" customWidth="1"/>
    <col min="3" max="5" width="16.625" customWidth="1"/>
  </cols>
  <sheetData>
    <row r="4" spans="2:5" ht="15" x14ac:dyDescent="0.25">
      <c r="B4" s="93" t="s">
        <v>23</v>
      </c>
      <c r="C4" s="93"/>
      <c r="D4" s="93"/>
      <c r="E4" s="93"/>
    </row>
    <row r="5" spans="2:5" ht="15" x14ac:dyDescent="0.25">
      <c r="B5" s="18" t="s">
        <v>24</v>
      </c>
      <c r="C5" s="19" t="s">
        <v>25</v>
      </c>
      <c r="D5" s="19" t="s">
        <v>26</v>
      </c>
      <c r="E5" s="19" t="s">
        <v>27</v>
      </c>
    </row>
    <row r="6" spans="2:5" ht="15" x14ac:dyDescent="0.25">
      <c r="B6" s="20" t="str">
        <f>'Quantity Calcs'!V11</f>
        <v>P.89</v>
      </c>
      <c r="C6" s="77">
        <f>'Quantity Calcs'!W11</f>
        <v>6</v>
      </c>
      <c r="D6" s="77">
        <f>'Quantity Calcs'!X11</f>
        <v>0</v>
      </c>
      <c r="E6" s="77">
        <f>'Quantity Calcs'!Y11</f>
        <v>0</v>
      </c>
    </row>
    <row r="7" spans="2:5" ht="15" x14ac:dyDescent="0.25">
      <c r="B7" s="20" t="str">
        <f>'Quantity Calcs'!V12</f>
        <v>P.90</v>
      </c>
      <c r="C7" s="77">
        <f>'Quantity Calcs'!W12</f>
        <v>265</v>
      </c>
      <c r="D7" s="77">
        <f>'Quantity Calcs'!X12</f>
        <v>326</v>
      </c>
      <c r="E7" s="77">
        <f>'Quantity Calcs'!Y12</f>
        <v>545</v>
      </c>
    </row>
    <row r="8" spans="2:5" ht="15" x14ac:dyDescent="0.25">
      <c r="B8" s="20" t="str">
        <f>'Quantity Calcs'!V13</f>
        <v>P.91</v>
      </c>
      <c r="C8" s="77">
        <f>'Quantity Calcs'!W13</f>
        <v>584</v>
      </c>
      <c r="D8" s="77">
        <f>'Quantity Calcs'!X13</f>
        <v>1217</v>
      </c>
      <c r="E8" s="77">
        <f>'Quantity Calcs'!Y13</f>
        <v>792</v>
      </c>
    </row>
    <row r="9" spans="2:5" ht="15" x14ac:dyDescent="0.25">
      <c r="B9" s="20" t="str">
        <f>'Quantity Calcs'!V14</f>
        <v>P.92</v>
      </c>
      <c r="C9" s="77">
        <f>'Quantity Calcs'!W14</f>
        <v>419</v>
      </c>
      <c r="D9" s="77">
        <f>'Quantity Calcs'!X14</f>
        <v>1074</v>
      </c>
      <c r="E9" s="77">
        <f>'Quantity Calcs'!Y14</f>
        <v>716</v>
      </c>
    </row>
    <row r="10" spans="2:5" ht="15" x14ac:dyDescent="0.25">
      <c r="B10" s="20" t="str">
        <f>'Quantity Calcs'!V15</f>
        <v>P.93</v>
      </c>
      <c r="C10" s="77">
        <f>'Quantity Calcs'!W15</f>
        <v>315</v>
      </c>
      <c r="D10" s="77">
        <f>'Quantity Calcs'!X15</f>
        <v>871</v>
      </c>
      <c r="E10" s="77">
        <f>'Quantity Calcs'!Y15</f>
        <v>679</v>
      </c>
    </row>
    <row r="11" spans="2:5" ht="15" x14ac:dyDescent="0.25">
      <c r="B11" s="20" t="str">
        <f>'Quantity Calcs'!V16</f>
        <v>P.94</v>
      </c>
      <c r="C11" s="77">
        <f>'Quantity Calcs'!W16</f>
        <v>328</v>
      </c>
      <c r="D11" s="77">
        <f>'Quantity Calcs'!X16</f>
        <v>632</v>
      </c>
      <c r="E11" s="77">
        <f>'Quantity Calcs'!Y16</f>
        <v>644</v>
      </c>
    </row>
    <row r="12" spans="2:5" ht="15" x14ac:dyDescent="0.25">
      <c r="B12" s="20" t="str">
        <f>'Quantity Calcs'!V17</f>
        <v>P.95</v>
      </c>
      <c r="C12" s="77">
        <f>'Quantity Calcs'!W17</f>
        <v>320</v>
      </c>
      <c r="D12" s="77">
        <f>'Quantity Calcs'!X17</f>
        <v>464</v>
      </c>
      <c r="E12" s="77">
        <f>'Quantity Calcs'!Y17</f>
        <v>684</v>
      </c>
    </row>
    <row r="13" spans="2:5" ht="15" x14ac:dyDescent="0.25">
      <c r="B13" s="20" t="str">
        <f>'Quantity Calcs'!V18</f>
        <v>P.96</v>
      </c>
      <c r="C13" s="77">
        <f>'Quantity Calcs'!W18</f>
        <v>202</v>
      </c>
      <c r="D13" s="77">
        <f>'Quantity Calcs'!X18</f>
        <v>104</v>
      </c>
      <c r="E13" s="77">
        <f>'Quantity Calcs'!Y18</f>
        <v>601</v>
      </c>
    </row>
    <row r="14" spans="2:5" ht="15" x14ac:dyDescent="0.25">
      <c r="B14" s="20" t="str">
        <f>'Quantity Calcs'!V19</f>
        <v>P.97</v>
      </c>
      <c r="C14" s="77">
        <f>'Quantity Calcs'!W19</f>
        <v>196</v>
      </c>
      <c r="D14" s="77">
        <f>'Quantity Calcs'!X19</f>
        <v>10</v>
      </c>
      <c r="E14" s="77">
        <f>'Quantity Calcs'!Y19</f>
        <v>454</v>
      </c>
    </row>
    <row r="15" spans="2:5" ht="15" x14ac:dyDescent="0.25">
      <c r="B15" s="20" t="str">
        <f>'Quantity Calcs'!V20</f>
        <v>P.98</v>
      </c>
      <c r="C15" s="77">
        <f>'Quantity Calcs'!W20</f>
        <v>206</v>
      </c>
      <c r="D15" s="77">
        <f>'Quantity Calcs'!X20</f>
        <v>4</v>
      </c>
      <c r="E15" s="77">
        <f>'Quantity Calcs'!Y20</f>
        <v>472</v>
      </c>
    </row>
    <row r="16" spans="2:5" ht="15" x14ac:dyDescent="0.25">
      <c r="B16" s="20" t="str">
        <f>'Quantity Calcs'!V21</f>
        <v>P.99</v>
      </c>
      <c r="C16" s="77">
        <f>'Quantity Calcs'!W21</f>
        <v>213</v>
      </c>
      <c r="D16" s="77">
        <f>'Quantity Calcs'!X21</f>
        <v>55</v>
      </c>
      <c r="E16" s="77">
        <f>'Quantity Calcs'!Y21</f>
        <v>534</v>
      </c>
    </row>
    <row r="17" spans="2:5" ht="15" x14ac:dyDescent="0.25">
      <c r="B17" s="20" t="str">
        <f>'Quantity Calcs'!V22</f>
        <v>P.100</v>
      </c>
      <c r="C17" s="77">
        <f>'Quantity Calcs'!W22</f>
        <v>213</v>
      </c>
      <c r="D17" s="77">
        <f>'Quantity Calcs'!X22</f>
        <v>125</v>
      </c>
      <c r="E17" s="77">
        <f>'Quantity Calcs'!Y22</f>
        <v>443</v>
      </c>
    </row>
    <row r="18" spans="2:5" ht="15" x14ac:dyDescent="0.25">
      <c r="B18" s="20" t="str">
        <f>'Quantity Calcs'!V23</f>
        <v>P.101</v>
      </c>
      <c r="C18" s="77">
        <f>'Quantity Calcs'!W23</f>
        <v>235</v>
      </c>
      <c r="D18" s="77">
        <f>'Quantity Calcs'!X23</f>
        <v>128</v>
      </c>
      <c r="E18" s="77">
        <f>'Quantity Calcs'!Y23</f>
        <v>452</v>
      </c>
    </row>
    <row r="19" spans="2:5" ht="15" x14ac:dyDescent="0.25">
      <c r="B19" s="20" t="str">
        <f>'Quantity Calcs'!V24</f>
        <v>P.102</v>
      </c>
      <c r="C19" s="77">
        <f>'Quantity Calcs'!W24</f>
        <v>52</v>
      </c>
      <c r="D19" s="77">
        <f>'Quantity Calcs'!X24</f>
        <v>21</v>
      </c>
      <c r="E19" s="77">
        <f>'Quantity Calcs'!Y24</f>
        <v>94</v>
      </c>
    </row>
    <row r="20" spans="2:5" ht="15" x14ac:dyDescent="0.25">
      <c r="B20" s="21" t="s">
        <v>73</v>
      </c>
      <c r="C20" s="77">
        <f>SUM(C6:C19)</f>
        <v>3554</v>
      </c>
      <c r="D20" s="77">
        <f>SUM(D6:D19)</f>
        <v>5031</v>
      </c>
      <c r="E20" s="77">
        <f>SUM(E6:E19)</f>
        <v>7110</v>
      </c>
    </row>
    <row r="27" spans="2:5" ht="15" x14ac:dyDescent="0.25">
      <c r="B27" s="93" t="s">
        <v>23</v>
      </c>
      <c r="C27" s="93"/>
      <c r="D27" s="93"/>
      <c r="E27" s="93"/>
    </row>
    <row r="28" spans="2:5" ht="15" x14ac:dyDescent="0.25">
      <c r="B28" s="18" t="s">
        <v>24</v>
      </c>
      <c r="C28" s="19" t="s">
        <v>25</v>
      </c>
      <c r="D28" s="19" t="s">
        <v>26</v>
      </c>
      <c r="E28" s="19" t="s">
        <v>27</v>
      </c>
    </row>
    <row r="29" spans="2:5" ht="15" x14ac:dyDescent="0.25">
      <c r="B29" s="20" t="str">
        <f>'Quantity Calcs'!V56</f>
        <v>P.103</v>
      </c>
      <c r="C29" s="77">
        <f>'Quantity Calcs'!W56</f>
        <v>137</v>
      </c>
      <c r="D29" s="77">
        <f>'Quantity Calcs'!X56</f>
        <v>44</v>
      </c>
      <c r="E29" s="77">
        <f>'Quantity Calcs'!Y56</f>
        <v>309</v>
      </c>
    </row>
    <row r="30" spans="2:5" ht="15" x14ac:dyDescent="0.25">
      <c r="B30" s="20" t="str">
        <f>'Quantity Calcs'!V57</f>
        <v>P.104</v>
      </c>
      <c r="C30" s="77">
        <f>'Quantity Calcs'!W57</f>
        <v>408</v>
      </c>
      <c r="D30" s="77">
        <f>'Quantity Calcs'!X57</f>
        <v>93</v>
      </c>
      <c r="E30" s="77">
        <f>'Quantity Calcs'!Y57</f>
        <v>933</v>
      </c>
    </row>
    <row r="31" spans="2:5" ht="15" x14ac:dyDescent="0.25">
      <c r="B31" s="20" t="str">
        <f>'Quantity Calcs'!V58</f>
        <v>P.105</v>
      </c>
      <c r="C31" s="77">
        <f>'Quantity Calcs'!W58</f>
        <v>286</v>
      </c>
      <c r="D31" s="77">
        <f>'Quantity Calcs'!X58</f>
        <v>155</v>
      </c>
      <c r="E31" s="77">
        <f>'Quantity Calcs'!Y58</f>
        <v>806</v>
      </c>
    </row>
    <row r="32" spans="2:5" ht="15" x14ac:dyDescent="0.25">
      <c r="B32" s="20" t="str">
        <f>'Quantity Calcs'!V59</f>
        <v>P.106</v>
      </c>
      <c r="C32" s="77">
        <f>'Quantity Calcs'!W59</f>
        <v>175</v>
      </c>
      <c r="D32" s="77">
        <f>'Quantity Calcs'!X59</f>
        <v>177</v>
      </c>
      <c r="E32" s="77">
        <f>'Quantity Calcs'!Y59</f>
        <v>748</v>
      </c>
    </row>
    <row r="33" spans="2:5" ht="15" x14ac:dyDescent="0.25">
      <c r="B33" s="20" t="str">
        <f>'Quantity Calcs'!V60</f>
        <v>P.107</v>
      </c>
      <c r="C33" s="77">
        <f>'Quantity Calcs'!W60</f>
        <v>81</v>
      </c>
      <c r="D33" s="77">
        <f>'Quantity Calcs'!X60</f>
        <v>294</v>
      </c>
      <c r="E33" s="77">
        <f>'Quantity Calcs'!Y60</f>
        <v>958</v>
      </c>
    </row>
    <row r="34" spans="2:5" ht="15" x14ac:dyDescent="0.25">
      <c r="B34" s="20" t="str">
        <f>'Quantity Calcs'!V61</f>
        <v>P.108</v>
      </c>
      <c r="C34" s="77">
        <f>'Quantity Calcs'!W61</f>
        <v>14</v>
      </c>
      <c r="D34" s="77">
        <f>'Quantity Calcs'!X61</f>
        <v>397</v>
      </c>
      <c r="E34" s="77">
        <f>'Quantity Calcs'!Y61</f>
        <v>720</v>
      </c>
    </row>
    <row r="35" spans="2:5" ht="15" x14ac:dyDescent="0.25">
      <c r="B35" s="20" t="str">
        <f>'Quantity Calcs'!V62</f>
        <v>P.109</v>
      </c>
      <c r="C35" s="77">
        <f>'Quantity Calcs'!W62</f>
        <v>7</v>
      </c>
      <c r="D35" s="77">
        <f>'Quantity Calcs'!X62</f>
        <v>316</v>
      </c>
      <c r="E35" s="77">
        <f>'Quantity Calcs'!Y62</f>
        <v>497</v>
      </c>
    </row>
    <row r="36" spans="2:5" ht="15" x14ac:dyDescent="0.25">
      <c r="B36" s="21" t="s">
        <v>73</v>
      </c>
      <c r="C36" s="77">
        <f>SUM(C29:C35)</f>
        <v>1108</v>
      </c>
      <c r="D36" s="77">
        <f>SUM(D29:D35)</f>
        <v>1476</v>
      </c>
      <c r="E36" s="77">
        <f>SUM(E29:E35)</f>
        <v>4971</v>
      </c>
    </row>
    <row r="41" spans="2:5" ht="15" x14ac:dyDescent="0.25">
      <c r="B41" s="93" t="s">
        <v>23</v>
      </c>
      <c r="C41" s="93"/>
      <c r="D41" s="93"/>
      <c r="E41" s="93"/>
    </row>
    <row r="42" spans="2:5" ht="15" x14ac:dyDescent="0.25">
      <c r="B42" s="18" t="s">
        <v>24</v>
      </c>
      <c r="C42" s="19" t="s">
        <v>25</v>
      </c>
      <c r="D42" s="19" t="s">
        <v>26</v>
      </c>
      <c r="E42" s="19" t="s">
        <v>27</v>
      </c>
    </row>
    <row r="43" spans="2:5" ht="15" x14ac:dyDescent="0.25">
      <c r="B43" s="20" t="str">
        <f>'Quantity Calcs'!V83</f>
        <v>P.110</v>
      </c>
      <c r="C43" s="76">
        <f>'Quantity Calcs'!W83</f>
        <v>20</v>
      </c>
      <c r="D43" s="76">
        <f>'Quantity Calcs'!X83</f>
        <v>2</v>
      </c>
      <c r="E43" s="76">
        <f>'Quantity Calcs'!Y83</f>
        <v>28</v>
      </c>
    </row>
    <row r="44" spans="2:5" ht="15" x14ac:dyDescent="0.25">
      <c r="B44" s="20" t="str">
        <f>'Quantity Calcs'!V84</f>
        <v>P.111</v>
      </c>
      <c r="C44" s="76">
        <f>'Quantity Calcs'!W84</f>
        <v>251</v>
      </c>
      <c r="D44" s="76">
        <f>'Quantity Calcs'!X84</f>
        <v>0</v>
      </c>
      <c r="E44" s="76">
        <f>'Quantity Calcs'!Y84</f>
        <v>290</v>
      </c>
    </row>
    <row r="45" spans="2:5" ht="15" x14ac:dyDescent="0.25">
      <c r="B45" s="20" t="str">
        <f>'Quantity Calcs'!V85</f>
        <v>P.112</v>
      </c>
      <c r="C45" s="76">
        <f>'Quantity Calcs'!W85</f>
        <v>375</v>
      </c>
      <c r="D45" s="76">
        <f>'Quantity Calcs'!X85</f>
        <v>16</v>
      </c>
      <c r="E45" s="76">
        <f>'Quantity Calcs'!Y85</f>
        <v>403</v>
      </c>
    </row>
    <row r="46" spans="2:5" ht="15" x14ac:dyDescent="0.25">
      <c r="B46" s="20" t="str">
        <f>'Quantity Calcs'!V86</f>
        <v>P.113</v>
      </c>
      <c r="C46" s="76">
        <f>'Quantity Calcs'!W86</f>
        <v>220</v>
      </c>
      <c r="D46" s="76">
        <f>'Quantity Calcs'!X86</f>
        <v>22</v>
      </c>
      <c r="E46" s="76">
        <f>'Quantity Calcs'!Y86</f>
        <v>415</v>
      </c>
    </row>
    <row r="47" spans="2:5" ht="15" x14ac:dyDescent="0.25">
      <c r="B47" s="20" t="str">
        <f>'Quantity Calcs'!V87</f>
        <v>P.114</v>
      </c>
      <c r="C47" s="76">
        <f>'Quantity Calcs'!W87</f>
        <v>177</v>
      </c>
      <c r="D47" s="76">
        <f>'Quantity Calcs'!X87</f>
        <v>107</v>
      </c>
      <c r="E47" s="76">
        <f>'Quantity Calcs'!Y87</f>
        <v>396</v>
      </c>
    </row>
    <row r="48" spans="2:5" ht="15" x14ac:dyDescent="0.25">
      <c r="B48" s="20" t="str">
        <f>'Quantity Calcs'!V88</f>
        <v>P.115</v>
      </c>
      <c r="C48" s="76">
        <f>'Quantity Calcs'!W88</f>
        <v>102</v>
      </c>
      <c r="D48" s="76">
        <f>'Quantity Calcs'!X88</f>
        <v>161</v>
      </c>
      <c r="E48" s="76">
        <f>'Quantity Calcs'!Y88</f>
        <v>582</v>
      </c>
    </row>
    <row r="49" spans="2:5" ht="15" x14ac:dyDescent="0.25">
      <c r="B49" s="20" t="str">
        <f>'Quantity Calcs'!V89</f>
        <v>P.116</v>
      </c>
      <c r="C49" s="76">
        <f>'Quantity Calcs'!W89</f>
        <v>26</v>
      </c>
      <c r="D49" s="76">
        <f>'Quantity Calcs'!X89</f>
        <v>66</v>
      </c>
      <c r="E49" s="76">
        <f>'Quantity Calcs'!Y89</f>
        <v>106</v>
      </c>
    </row>
    <row r="50" spans="2:5" ht="15" x14ac:dyDescent="0.25">
      <c r="B50" s="20" t="str">
        <f>'Quantity Calcs'!V90</f>
        <v>P.117</v>
      </c>
      <c r="C50" s="76">
        <f>'Quantity Calcs'!W90</f>
        <v>49</v>
      </c>
      <c r="D50" s="76">
        <f>'Quantity Calcs'!X90</f>
        <v>2</v>
      </c>
      <c r="E50" s="76">
        <f>'Quantity Calcs'!Y90</f>
        <v>40</v>
      </c>
    </row>
    <row r="51" spans="2:5" ht="15" x14ac:dyDescent="0.25">
      <c r="B51" s="20" t="str">
        <f>'Quantity Calcs'!V91</f>
        <v>P.118</v>
      </c>
      <c r="C51" s="76">
        <f>'Quantity Calcs'!W91</f>
        <v>65</v>
      </c>
      <c r="D51" s="76">
        <f>'Quantity Calcs'!X91</f>
        <v>5</v>
      </c>
      <c r="E51" s="76">
        <f>'Quantity Calcs'!Y91</f>
        <v>54</v>
      </c>
    </row>
    <row r="52" spans="2:5" ht="15" x14ac:dyDescent="0.25">
      <c r="B52" s="20" t="str">
        <f>'Quantity Calcs'!V92</f>
        <v>P.119</v>
      </c>
      <c r="C52" s="76">
        <f>'Quantity Calcs'!W92</f>
        <v>36</v>
      </c>
      <c r="D52" s="76">
        <f>'Quantity Calcs'!X92</f>
        <v>9</v>
      </c>
      <c r="E52" s="76">
        <f>'Quantity Calcs'!Y92</f>
        <v>65</v>
      </c>
    </row>
    <row r="53" spans="2:5" ht="15" x14ac:dyDescent="0.25">
      <c r="B53" s="20" t="str">
        <f>'Quantity Calcs'!V93</f>
        <v>P.120</v>
      </c>
      <c r="C53" s="76">
        <f>'Quantity Calcs'!W93</f>
        <v>5</v>
      </c>
      <c r="D53" s="76">
        <f>'Quantity Calcs'!X93</f>
        <v>0</v>
      </c>
      <c r="E53" s="76">
        <f>'Quantity Calcs'!Y93</f>
        <v>0</v>
      </c>
    </row>
    <row r="54" spans="2:5" ht="15" x14ac:dyDescent="0.25">
      <c r="B54" s="75" t="s">
        <v>61</v>
      </c>
      <c r="C54" s="76">
        <f>SUM(C43:C53)</f>
        <v>1326</v>
      </c>
      <c r="D54" s="76">
        <f t="shared" ref="D54:E54" si="0">SUM(D43:D53)</f>
        <v>390</v>
      </c>
      <c r="E54" s="76">
        <f t="shared" si="0"/>
        <v>2379</v>
      </c>
    </row>
    <row r="55" spans="2:5" ht="15" x14ac:dyDescent="0.25">
      <c r="B55" s="75" t="s">
        <v>74</v>
      </c>
      <c r="C55" s="76">
        <f>C20</f>
        <v>3554</v>
      </c>
      <c r="D55" s="76">
        <f t="shared" ref="D55:E55" si="1">D20</f>
        <v>5031</v>
      </c>
      <c r="E55" s="76">
        <f t="shared" si="1"/>
        <v>7110</v>
      </c>
    </row>
    <row r="56" spans="2:5" ht="15.75" thickBot="1" x14ac:dyDescent="0.3">
      <c r="B56" s="82" t="s">
        <v>75</v>
      </c>
      <c r="C56" s="83">
        <f>C36</f>
        <v>1108</v>
      </c>
      <c r="D56" s="83">
        <f t="shared" ref="D56:E56" si="2">D36</f>
        <v>1476</v>
      </c>
      <c r="E56" s="83">
        <f t="shared" si="2"/>
        <v>4971</v>
      </c>
    </row>
    <row r="57" spans="2:5" ht="15.75" thickTop="1" x14ac:dyDescent="0.25">
      <c r="B57" s="80" t="s">
        <v>31</v>
      </c>
      <c r="C57" s="81">
        <f>SUM(C54:C56)</f>
        <v>5988</v>
      </c>
      <c r="D57" s="81">
        <f>SUM(D54:D56)</f>
        <v>6897</v>
      </c>
      <c r="E57" s="81"/>
    </row>
    <row r="58" spans="2:5" ht="15" x14ac:dyDescent="0.25">
      <c r="B58" s="79" t="s">
        <v>32</v>
      </c>
      <c r="C58" s="78"/>
      <c r="D58" s="78"/>
      <c r="E58" s="78">
        <f>SUM(E54:E56)</f>
        <v>14460</v>
      </c>
    </row>
    <row r="61" spans="2:5" x14ac:dyDescent="0.2">
      <c r="E61" s="17" t="e">
        <f>#REF!+#REF!+E58</f>
        <v>#REF!</v>
      </c>
    </row>
  </sheetData>
  <mergeCells count="3">
    <mergeCell ref="B4:E4"/>
    <mergeCell ref="B27:E27"/>
    <mergeCell ref="B41:E4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Quantity Calcs</vt:lpstr>
      <vt:lpstr>Autotable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jtheuring</dc:creator>
  <cp:lastModifiedBy>Theuring, John</cp:lastModifiedBy>
  <dcterms:created xsi:type="dcterms:W3CDTF">2024-11-21T13:28:07Z</dcterms:created>
  <dcterms:modified xsi:type="dcterms:W3CDTF">2025-11-07T19:34:15Z</dcterms:modified>
</cp:coreProperties>
</file>