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Roadway\EngData\Quantities\"/>
    </mc:Choice>
  </mc:AlternateContent>
  <xr:revisionPtr revIDLastSave="0" documentId="13_ncr:1_{24793076-C588-4FD5-8018-F237F82678F3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  <c r="U42" i="1"/>
  <c r="T43" i="1"/>
  <c r="V42" i="1"/>
  <c r="V10" i="1"/>
  <c r="V83" i="1" s="1"/>
  <c r="V11" i="1"/>
  <c r="V23" i="1"/>
  <c r="AD23" i="1"/>
  <c r="AD10" i="1"/>
  <c r="AD11" i="1"/>
  <c r="T41" i="1"/>
  <c r="U10" i="1"/>
  <c r="U11" i="1"/>
  <c r="U23" i="1"/>
  <c r="H42" i="1"/>
  <c r="AB23" i="1"/>
  <c r="M29" i="1"/>
  <c r="M27" i="1"/>
  <c r="W25" i="1"/>
  <c r="S26" i="1"/>
  <c r="AA31" i="1"/>
  <c r="T39" i="1"/>
  <c r="S45" i="1"/>
  <c r="S46" i="1"/>
  <c r="U83" i="1" l="1"/>
  <c r="L48" i="1"/>
  <c r="L47" i="1"/>
  <c r="L37" i="1"/>
  <c r="L36" i="1"/>
  <c r="L34" i="1"/>
  <c r="L32" i="1"/>
  <c r="H82" i="1"/>
  <c r="H36" i="1" l="1"/>
  <c r="H37" i="1"/>
  <c r="H38" i="1"/>
  <c r="H39" i="1"/>
  <c r="H40" i="1"/>
  <c r="H41" i="1"/>
  <c r="H45" i="1"/>
  <c r="H46" i="1"/>
  <c r="H47" i="1"/>
  <c r="H48" i="1"/>
  <c r="H26" i="1" l="1"/>
  <c r="H27" i="1" l="1"/>
  <c r="H28" i="1"/>
  <c r="H29" i="1"/>
  <c r="H30" i="1"/>
  <c r="H31" i="1"/>
  <c r="H32" i="1"/>
  <c r="H33" i="1"/>
  <c r="H34" i="1"/>
  <c r="H49" i="1"/>
  <c r="H50" i="1"/>
  <c r="H51" i="1"/>
  <c r="H52" i="1"/>
  <c r="H53" i="1"/>
  <c r="H54" i="1"/>
  <c r="H55" i="1"/>
  <c r="H56" i="1"/>
  <c r="H58" i="1"/>
  <c r="H59" i="1"/>
  <c r="H60" i="1"/>
  <c r="H61" i="1"/>
  <c r="H62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25" i="1"/>
  <c r="AE247" i="1" l="1"/>
  <c r="AC247" i="1"/>
  <c r="AB247" i="1"/>
  <c r="AA247" i="1"/>
  <c r="Z247" i="1"/>
  <c r="Y247" i="1"/>
  <c r="X247" i="1"/>
  <c r="W247" i="1"/>
  <c r="T247" i="1"/>
  <c r="S247" i="1"/>
  <c r="R247" i="1"/>
  <c r="Q247" i="1"/>
  <c r="P247" i="1"/>
  <c r="O247" i="1"/>
  <c r="N247" i="1"/>
  <c r="M247" i="1"/>
  <c r="L247" i="1"/>
  <c r="AE168" i="1"/>
  <c r="AC168" i="1"/>
  <c r="AB168" i="1"/>
  <c r="AA168" i="1"/>
  <c r="Z168" i="1"/>
  <c r="Y168" i="1"/>
  <c r="X168" i="1"/>
  <c r="W168" i="1"/>
  <c r="T168" i="1"/>
  <c r="S168" i="1"/>
  <c r="R168" i="1"/>
  <c r="Q168" i="1"/>
  <c r="P168" i="1"/>
  <c r="O168" i="1"/>
  <c r="N168" i="1"/>
  <c r="M168" i="1"/>
  <c r="L168" i="1"/>
  <c r="AE89" i="1"/>
  <c r="AC89" i="1"/>
  <c r="AB89" i="1"/>
  <c r="AA89" i="1"/>
  <c r="Z89" i="1"/>
  <c r="Y89" i="1"/>
  <c r="X89" i="1"/>
  <c r="W89" i="1"/>
  <c r="T89" i="1"/>
  <c r="S89" i="1"/>
  <c r="R89" i="1"/>
  <c r="Q89" i="1"/>
  <c r="P89" i="1"/>
  <c r="O89" i="1"/>
  <c r="N89" i="1"/>
  <c r="M89" i="1"/>
  <c r="L89" i="1"/>
  <c r="AE11" i="1"/>
  <c r="AC11" i="1"/>
  <c r="AB11" i="1"/>
  <c r="AA11" i="1"/>
  <c r="Z11" i="1"/>
  <c r="Y11" i="1"/>
  <c r="X11" i="1"/>
  <c r="W11" i="1"/>
  <c r="T11" i="1"/>
  <c r="S11" i="1"/>
  <c r="R11" i="1"/>
  <c r="Q11" i="1"/>
  <c r="P11" i="1"/>
  <c r="O11" i="1"/>
  <c r="N11" i="1"/>
  <c r="M11" i="1"/>
  <c r="L11" i="1"/>
  <c r="AC320" i="1"/>
  <c r="AB320" i="1"/>
  <c r="AA320" i="1"/>
  <c r="Z320" i="1"/>
  <c r="Y320" i="1"/>
  <c r="X320" i="1"/>
  <c r="W320" i="1"/>
  <c r="T320" i="1"/>
  <c r="S320" i="1"/>
  <c r="R320" i="1"/>
  <c r="Q320" i="1"/>
  <c r="P320" i="1"/>
  <c r="O320" i="1"/>
  <c r="N320" i="1"/>
  <c r="M320" i="1"/>
  <c r="L320" i="1"/>
  <c r="AE241" i="1"/>
  <c r="AC241" i="1"/>
  <c r="AB241" i="1"/>
  <c r="AA241" i="1"/>
  <c r="Z241" i="1"/>
  <c r="Y241" i="1"/>
  <c r="X241" i="1"/>
  <c r="W241" i="1"/>
  <c r="T241" i="1"/>
  <c r="S241" i="1"/>
  <c r="R241" i="1"/>
  <c r="Q241" i="1"/>
  <c r="P241" i="1"/>
  <c r="O241" i="1"/>
  <c r="N241" i="1"/>
  <c r="M241" i="1"/>
  <c r="L241" i="1"/>
  <c r="AE162" i="1"/>
  <c r="AC162" i="1"/>
  <c r="AB162" i="1"/>
  <c r="AA162" i="1"/>
  <c r="Z162" i="1"/>
  <c r="Y162" i="1"/>
  <c r="X162" i="1"/>
  <c r="W162" i="1"/>
  <c r="T162" i="1"/>
  <c r="S162" i="1"/>
  <c r="R162" i="1"/>
  <c r="Q162" i="1"/>
  <c r="P162" i="1"/>
  <c r="O162" i="1"/>
  <c r="N162" i="1"/>
  <c r="M162" i="1"/>
  <c r="L162" i="1"/>
  <c r="D243" i="1" l="1"/>
  <c r="D164" i="1"/>
  <c r="D85" i="1"/>
  <c r="D7" i="1" l="1"/>
  <c r="N259" i="1"/>
  <c r="O259" i="1"/>
  <c r="P259" i="1"/>
  <c r="Q259" i="1"/>
  <c r="R259" i="1"/>
  <c r="S259" i="1"/>
  <c r="T259" i="1"/>
  <c r="W259" i="1"/>
  <c r="X259" i="1"/>
  <c r="Y259" i="1"/>
  <c r="Z259" i="1"/>
  <c r="AA259" i="1"/>
  <c r="AB259" i="1"/>
  <c r="AC259" i="1"/>
  <c r="AE259" i="1"/>
  <c r="AE320" i="1" s="1"/>
  <c r="M259" i="1"/>
  <c r="L259" i="1"/>
  <c r="N180" i="1"/>
  <c r="O180" i="1"/>
  <c r="P180" i="1"/>
  <c r="Q180" i="1"/>
  <c r="R180" i="1"/>
  <c r="S180" i="1"/>
  <c r="T180" i="1"/>
  <c r="W180" i="1"/>
  <c r="X180" i="1"/>
  <c r="Y180" i="1"/>
  <c r="Z180" i="1"/>
  <c r="AA180" i="1"/>
  <c r="AB180" i="1"/>
  <c r="AC180" i="1"/>
  <c r="AE180" i="1"/>
  <c r="M180" i="1"/>
  <c r="L180" i="1"/>
  <c r="N101" i="1"/>
  <c r="O101" i="1"/>
  <c r="P101" i="1"/>
  <c r="Q101" i="1"/>
  <c r="R101" i="1"/>
  <c r="S101" i="1"/>
  <c r="T101" i="1"/>
  <c r="W101" i="1"/>
  <c r="X101" i="1"/>
  <c r="Y101" i="1"/>
  <c r="Z101" i="1"/>
  <c r="AA101" i="1"/>
  <c r="AB101" i="1"/>
  <c r="AC101" i="1"/>
  <c r="AE101" i="1"/>
  <c r="M101" i="1"/>
  <c r="L101" i="1"/>
  <c r="N23" i="1"/>
  <c r="O23" i="1"/>
  <c r="P23" i="1"/>
  <c r="Q23" i="1"/>
  <c r="R23" i="1"/>
  <c r="S23" i="1"/>
  <c r="T23" i="1"/>
  <c r="W23" i="1"/>
  <c r="X23" i="1"/>
  <c r="Y23" i="1"/>
  <c r="Z23" i="1"/>
  <c r="AA23" i="1"/>
  <c r="AC23" i="1"/>
  <c r="AE23" i="1"/>
  <c r="M23" i="1"/>
  <c r="L23" i="1"/>
  <c r="AE246" i="1" l="1"/>
  <c r="AC246" i="1"/>
  <c r="AB246" i="1"/>
  <c r="AA246" i="1"/>
  <c r="Z246" i="1"/>
  <c r="Y246" i="1"/>
  <c r="X246" i="1"/>
  <c r="W246" i="1"/>
  <c r="T246" i="1"/>
  <c r="S246" i="1"/>
  <c r="R246" i="1"/>
  <c r="Q246" i="1"/>
  <c r="P246" i="1"/>
  <c r="O246" i="1"/>
  <c r="N246" i="1"/>
  <c r="M246" i="1"/>
  <c r="L246" i="1"/>
  <c r="AE167" i="1"/>
  <c r="AC167" i="1"/>
  <c r="AB167" i="1"/>
  <c r="AA167" i="1"/>
  <c r="Z167" i="1"/>
  <c r="Y167" i="1"/>
  <c r="X167" i="1"/>
  <c r="W167" i="1"/>
  <c r="T167" i="1"/>
  <c r="S167" i="1"/>
  <c r="R167" i="1"/>
  <c r="Q167" i="1"/>
  <c r="P167" i="1"/>
  <c r="O167" i="1"/>
  <c r="N167" i="1"/>
  <c r="M167" i="1"/>
  <c r="L167" i="1"/>
  <c r="AE88" i="1"/>
  <c r="AC88" i="1"/>
  <c r="AB88" i="1"/>
  <c r="AA88" i="1"/>
  <c r="Z88" i="1"/>
  <c r="Y88" i="1"/>
  <c r="X88" i="1"/>
  <c r="W88" i="1"/>
  <c r="T88" i="1"/>
  <c r="S88" i="1"/>
  <c r="R88" i="1"/>
  <c r="Q88" i="1"/>
  <c r="P88" i="1"/>
  <c r="O88" i="1"/>
  <c r="N88" i="1"/>
  <c r="M88" i="1"/>
  <c r="L88" i="1"/>
  <c r="M10" i="1" l="1"/>
  <c r="M83" i="1" s="1"/>
  <c r="N10" i="1"/>
  <c r="N83" i="1" s="1"/>
  <c r="O10" i="1"/>
  <c r="O83" i="1" s="1"/>
  <c r="P10" i="1"/>
  <c r="P83" i="1" s="1"/>
  <c r="Q10" i="1"/>
  <c r="Q83" i="1" s="1"/>
  <c r="R10" i="1"/>
  <c r="R83" i="1" s="1"/>
  <c r="S10" i="1"/>
  <c r="S83" i="1" s="1"/>
  <c r="T10" i="1"/>
  <c r="T83" i="1" s="1"/>
  <c r="W10" i="1"/>
  <c r="W83" i="1" s="1"/>
  <c r="X10" i="1"/>
  <c r="X83" i="1" s="1"/>
  <c r="Y10" i="1"/>
  <c r="Y83" i="1" s="1"/>
  <c r="Z10" i="1"/>
  <c r="Z83" i="1" s="1"/>
  <c r="AA10" i="1"/>
  <c r="AA83" i="1" s="1"/>
  <c r="AB10" i="1"/>
  <c r="AB83" i="1" s="1"/>
  <c r="AC10" i="1"/>
  <c r="AC83" i="1" s="1"/>
  <c r="AE10" i="1"/>
  <c r="AE83" i="1" s="1"/>
  <c r="L10" i="1" l="1"/>
  <c r="L83" i="1" s="1"/>
</calcChain>
</file>

<file path=xl/sharedStrings.xml><?xml version="1.0" encoding="utf-8"?>
<sst xmlns="http://schemas.openxmlformats.org/spreadsheetml/2006/main" count="125" uniqueCount="62">
  <si>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</si>
  <si>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</si>
  <si>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</si>
  <si>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</si>
  <si>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</si>
  <si>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</si>
  <si>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</si>
  <si>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</si>
  <si>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</si>
  <si>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</si>
  <si>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</si>
  <si>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</si>
  <si>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</si>
  <si>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</si>
  <si>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</si>
  <si>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</si>
  <si>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</si>
  <si>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</si>
  <si>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</si>
  <si>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</si>
  <si>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</si>
  <si>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</si>
  <si>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</si>
  <si>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606E26150</t>
  </si>
  <si>
    <t>606E15050</t>
  </si>
  <si>
    <t>606E26550</t>
  </si>
  <si>
    <t>606E35002</t>
  </si>
  <si>
    <t>606E35102</t>
  </si>
  <si>
    <t>606E60012</t>
  </si>
  <si>
    <t>609E24510</t>
  </si>
  <si>
    <t>609E26000</t>
  </si>
  <si>
    <t>622E10160</t>
  </si>
  <si>
    <t>622E25000</t>
  </si>
  <si>
    <t>622E25050</t>
  </si>
  <si>
    <t>B1</t>
  </si>
  <si>
    <t>C1</t>
  </si>
  <si>
    <t>G1</t>
  </si>
  <si>
    <t>G2</t>
  </si>
  <si>
    <t>622E90000</t>
  </si>
  <si>
    <t>C2</t>
  </si>
  <si>
    <t>CENTERLINE ROADWAY REFERENCE</t>
  </si>
  <si>
    <t>270 SB CD</t>
  </si>
  <si>
    <t>RAMP A</t>
  </si>
  <si>
    <t>EASTON</t>
  </si>
  <si>
    <t>P.79</t>
  </si>
  <si>
    <t>P.65</t>
  </si>
  <si>
    <t>622E10200</t>
  </si>
  <si>
    <t xml:space="preserve"> CONCRETE BARRIER, SCD MC-9.3</t>
  </si>
  <si>
    <t xml:space="preserve"> CONCRETE BARRIER TRANSITION, SCD MC-9.4</t>
  </si>
  <si>
    <t>606E15100</t>
  </si>
  <si>
    <t>622E90200</t>
  </si>
  <si>
    <t>P.77</t>
  </si>
  <si>
    <t>P.82</t>
  </si>
  <si>
    <t>609E26001</t>
  </si>
  <si>
    <t>P.78</t>
  </si>
  <si>
    <t>P.80</t>
  </si>
  <si>
    <t>P.85</t>
  </si>
  <si>
    <t>P.86</t>
  </si>
  <si>
    <t>P.87</t>
  </si>
  <si>
    <t>609e72000</t>
  </si>
  <si>
    <t>C3</t>
  </si>
  <si>
    <t xml:space="preserve"> (MASH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</si>
</sst>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165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1" fontId="4" fillId="3" borderId="0" xfId="0" applyNumberFormat="1" applyFont="1" applyFill="1" applyAlignment="1" applyProtection="1">
      <alignment horizontal="center" vertical="center" shrinkToFit="1"/>
      <protection locked="0"/>
    </xf>
    <xf numFmtId="0" fontId="4" fillId="0" borderId="3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" fontId="4" fillId="0" borderId="45" xfId="0" applyNumberFormat="1" applyFont="1" applyBorder="1" applyAlignment="1">
      <alignment horizontal="center" vertical="center"/>
    </xf>
    <xf numFmtId="1" fontId="4" fillId="0" borderId="34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47" xfId="0" applyNumberFormat="1" applyFont="1" applyBorder="1" applyAlignment="1" applyProtection="1">
      <alignment horizontal="center" vertical="center"/>
      <protection locked="0"/>
    </xf>
    <xf numFmtId="1" fontId="4" fillId="0" borderId="14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38" xfId="0" applyNumberFormat="1" applyFont="1" applyBorder="1" applyAlignment="1" applyProtection="1">
      <alignment horizontal="center" vertical="center"/>
      <protection locked="0"/>
    </xf>
    <xf numFmtId="1" fontId="4" fillId="0" borderId="40" xfId="0" applyNumberFormat="1" applyFont="1" applyBorder="1" applyAlignment="1" applyProtection="1">
      <alignment horizontal="center" vertical="center"/>
      <protection locked="0"/>
    </xf>
    <xf numFmtId="1" fontId="4" fillId="0" borderId="48" xfId="0" applyNumberFormat="1" applyFont="1" applyBorder="1" applyAlignment="1" applyProtection="1">
      <alignment horizontal="center" vertical="center"/>
      <protection locked="0"/>
    </xf>
    <xf numFmtId="1" fontId="4" fillId="0" borderId="4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textRotation="90" wrapText="1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40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12" xfId="0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82</xdr:row>
      <xdr:rowOff>0</xdr:rowOff>
    </xdr:from>
    <xdr:to>
      <xdr:col>31</xdr:col>
      <xdr:colOff>0</xdr:colOff>
      <xdr:row>82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0"/>
  <sheetViews>
    <sheetView showGridLines="0" tabSelected="1" topLeftCell="A4" zoomScaleNormal="100" workbookViewId="0">
      <selection activeCell="D10" sqref="D10:AE83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11.7109375" style="5" customWidth="1"/>
    <col min="12" max="12" width="9.7109375" style="6" customWidth="1"/>
    <col min="13" max="30" width="9.7109375" style="5" customWidth="1"/>
    <col min="31" max="31" width="8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1"/>
      <c r="N1" s="21"/>
      <c r="O1" s="1"/>
      <c r="P1" s="1"/>
      <c r="Q1" s="1"/>
      <c r="R1" s="21"/>
      <c r="S1" s="21"/>
      <c r="T1" s="21"/>
      <c r="U1" s="21"/>
      <c r="V1" s="21"/>
      <c r="W1" s="21"/>
      <c r="X1" s="21"/>
      <c r="Y1" s="1"/>
      <c r="Z1" s="1"/>
      <c r="AA1" s="1"/>
      <c r="AB1" s="1"/>
      <c r="AC1" s="1"/>
      <c r="AD1" s="1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1"/>
      <c r="N2" s="21"/>
      <c r="O2" s="1"/>
      <c r="P2" s="1"/>
      <c r="Q2" s="1"/>
      <c r="R2" s="21"/>
      <c r="S2" s="21"/>
      <c r="T2" s="21"/>
      <c r="U2" s="21"/>
      <c r="V2" s="21"/>
      <c r="W2" s="21"/>
      <c r="X2" s="21"/>
      <c r="Y2" s="1"/>
      <c r="Z2" s="1"/>
      <c r="AA2" s="1"/>
      <c r="AB2" s="1"/>
      <c r="AC2" s="1"/>
      <c r="AD2" s="1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1"/>
      <c r="N3" s="2"/>
      <c r="O3" s="1"/>
      <c r="P3" s="1"/>
      <c r="Q3" s="1"/>
      <c r="R3" s="2"/>
      <c r="S3" s="2"/>
      <c r="T3" s="2"/>
      <c r="U3" s="2"/>
      <c r="V3" s="2"/>
      <c r="W3" s="2"/>
      <c r="X3" s="2"/>
      <c r="Y3" s="1"/>
      <c r="Z3" s="1"/>
      <c r="AA3" s="1"/>
      <c r="AB3" s="1"/>
      <c r="AC3" s="1"/>
      <c r="AD3" s="1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1"/>
      <c r="N4" s="2"/>
      <c r="O4" s="1"/>
      <c r="P4" s="1"/>
      <c r="Q4" s="1"/>
      <c r="R4" s="2"/>
      <c r="S4" s="2"/>
      <c r="T4" s="2"/>
      <c r="U4" s="2"/>
      <c r="V4" s="2"/>
      <c r="W4" s="2"/>
      <c r="X4" s="2"/>
      <c r="Y4" s="1"/>
      <c r="Z4" s="1"/>
      <c r="AA4" s="1"/>
      <c r="AB4" s="1"/>
      <c r="AC4" s="1"/>
      <c r="AD4" s="1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22"/>
      <c r="Z5" s="22"/>
      <c r="AA5" s="1"/>
      <c r="AB5" s="1"/>
      <c r="AC5" s="22"/>
      <c r="AD5" s="22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75" t="str">
        <f>"SUBSUMMARY SHEET " &amp; B8</f>
        <v>SUBSUMMARY SHEET P.65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 t="s">
        <v>45</v>
      </c>
      <c r="D8" s="79" t="s">
        <v>7</v>
      </c>
      <c r="E8" s="79"/>
      <c r="F8" s="79"/>
      <c r="G8" s="79"/>
      <c r="H8" s="79"/>
      <c r="I8" s="79"/>
      <c r="J8" s="79"/>
      <c r="K8" s="32"/>
      <c r="L8" s="24" t="s">
        <v>24</v>
      </c>
      <c r="M8" s="24" t="s">
        <v>49</v>
      </c>
      <c r="N8" s="24" t="s">
        <v>23</v>
      </c>
      <c r="O8" s="24" t="s">
        <v>25</v>
      </c>
      <c r="P8" s="24" t="s">
        <v>26</v>
      </c>
      <c r="Q8" s="24" t="s">
        <v>27</v>
      </c>
      <c r="R8" s="24" t="s">
        <v>28</v>
      </c>
      <c r="S8" s="24" t="s">
        <v>29</v>
      </c>
      <c r="T8" s="24" t="s">
        <v>30</v>
      </c>
      <c r="U8" s="24" t="s">
        <v>53</v>
      </c>
      <c r="V8" s="24" t="s">
        <v>59</v>
      </c>
      <c r="W8" s="24" t="s">
        <v>31</v>
      </c>
      <c r="X8" s="24" t="s">
        <v>46</v>
      </c>
      <c r="Y8" s="24" t="s">
        <v>32</v>
      </c>
      <c r="Z8" s="24" t="s">
        <v>33</v>
      </c>
      <c r="AA8" s="24" t="s">
        <v>38</v>
      </c>
      <c r="AB8" s="24" t="s">
        <v>50</v>
      </c>
      <c r="AC8" s="24"/>
      <c r="AD8" s="24"/>
      <c r="AE8" s="24"/>
    </row>
    <row r="9" spans="1:38" ht="12.75" customHeight="1" thickBot="1" x14ac:dyDescent="0.25">
      <c r="D9" s="79" t="s">
        <v>8</v>
      </c>
      <c r="E9" s="79"/>
      <c r="F9" s="79"/>
      <c r="G9" s="79"/>
      <c r="H9" s="79"/>
      <c r="I9" s="79"/>
      <c r="J9" s="79"/>
      <c r="K9" s="32"/>
      <c r="L9" s="44"/>
      <c r="M9" s="44"/>
      <c r="N9" s="44" t="s">
        <v>61</v>
      </c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 t="s">
        <v>47</v>
      </c>
      <c r="AB9" s="44" t="s">
        <v>48</v>
      </c>
      <c r="AC9" s="44"/>
      <c r="AD9" s="44"/>
      <c r="AE9" s="44"/>
    </row>
    <row r="10" spans="1:38" ht="12.75" customHeight="1" x14ac:dyDescent="0.2">
      <c r="B10" s="107" t="s">
        <v>10</v>
      </c>
      <c r="D10" s="76" t="s">
        <v>20</v>
      </c>
      <c r="E10" s="80" t="s">
        <v>21</v>
      </c>
      <c r="F10" s="80" t="s">
        <v>0</v>
      </c>
      <c r="G10" s="80"/>
      <c r="H10" s="80"/>
      <c r="I10" s="80"/>
      <c r="J10" s="80"/>
      <c r="K10" s="83" t="s">
        <v>40</v>
      </c>
      <c r="L10" s="45" t="str">
        <f t="shared" ref="L10:AE10" si="0">IF(OR(TRIM(L8)=0,TRIM(L8)=""),"",IF(IFERROR(TRIM(INDEX(QryItemNamed,MATCH(TRIM(L8),ITEM,0),2)),"")="Y","SPECIAL",LEFT(IFERROR(TRIM(INDEX(ITEM,MATCH(TRIM(L8),ITEM,0))),""),3)))</f>
        <v>606</v>
      </c>
      <c r="M10" s="46" t="str">
        <f t="shared" si="0"/>
        <v>606</v>
      </c>
      <c r="N10" s="46" t="str">
        <f t="shared" si="0"/>
        <v>606</v>
      </c>
      <c r="O10" s="46" t="str">
        <f t="shared" si="0"/>
        <v>606</v>
      </c>
      <c r="P10" s="46" t="str">
        <f t="shared" si="0"/>
        <v>606</v>
      </c>
      <c r="Q10" s="46" t="str">
        <f t="shared" si="0"/>
        <v>606</v>
      </c>
      <c r="R10" s="46" t="str">
        <f t="shared" si="0"/>
        <v>606</v>
      </c>
      <c r="S10" s="46" t="str">
        <f t="shared" si="0"/>
        <v>609</v>
      </c>
      <c r="T10" s="46" t="str">
        <f t="shared" si="0"/>
        <v>609</v>
      </c>
      <c r="U10" s="46" t="str">
        <f t="shared" ref="U10:V10" si="1">IF(OR(TRIM(U8)=0,TRIM(U8)=""),"",IF(IFERROR(TRIM(INDEX(QryItemNamed,MATCH(TRIM(U8),ITEM,0),2)),"")="Y","SPECIAL",LEFT(IFERROR(TRIM(INDEX(ITEM,MATCH(TRIM(U8),ITEM,0))),""),3)))</f>
        <v>609</v>
      </c>
      <c r="V10" s="46" t="str">
        <f t="shared" si="1"/>
        <v>609</v>
      </c>
      <c r="W10" s="46" t="str">
        <f t="shared" si="0"/>
        <v>622</v>
      </c>
      <c r="X10" s="46" t="str">
        <f t="shared" si="0"/>
        <v>622</v>
      </c>
      <c r="Y10" s="46" t="str">
        <f t="shared" si="0"/>
        <v>622</v>
      </c>
      <c r="Z10" s="46" t="str">
        <f t="shared" si="0"/>
        <v>622</v>
      </c>
      <c r="AA10" s="46" t="str">
        <f t="shared" si="0"/>
        <v>622</v>
      </c>
      <c r="AB10" s="46" t="str">
        <f t="shared" si="0"/>
        <v>622</v>
      </c>
      <c r="AC10" s="46" t="str">
        <f t="shared" si="0"/>
        <v/>
      </c>
      <c r="AD10" s="46" t="str">
        <f t="shared" si="0"/>
        <v/>
      </c>
      <c r="AE10" s="47" t="str">
        <f t="shared" si="0"/>
        <v/>
      </c>
    </row>
    <row r="11" spans="1:38" ht="12.75" customHeight="1" x14ac:dyDescent="0.2">
      <c r="B11" s="108"/>
      <c r="D11" s="77"/>
      <c r="E11" s="81"/>
      <c r="F11" s="81"/>
      <c r="G11" s="81"/>
      <c r="H11" s="81"/>
      <c r="I11" s="81"/>
      <c r="J11" s="81"/>
      <c r="K11" s="84"/>
      <c r="L11" s="87" t="str">
        <f t="shared" ref="L11:AE11" si="2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GUARDRAIL, TYPE MGS</v>
      </c>
      <c r="M11" s="74" t="str">
        <f t="shared" si="2"/>
        <v>GUARDRAIL, TYPE MGS WITH LONG POSTS</v>
      </c>
      <c r="N11" s="74" t="str">
        <f t="shared" si="2"/>
        <v>ANCHOR ASSEMBLY, MGS TYPE E (MASH 2016)</v>
      </c>
      <c r="O11" s="74" t="str">
        <f t="shared" si="2"/>
        <v>ANCHOR ASSEMBLY, MGS TYPE T</v>
      </c>
      <c r="P11" s="74" t="str">
        <f t="shared" si="2"/>
        <v>MGS BRIDGE TERMINAL ASSEMBLY, TYPE 1</v>
      </c>
      <c r="Q11" s="74" t="str">
        <f t="shared" si="2"/>
        <v>MGS BRIDGE TERMINAL ASSEMBLY, TYPE 2</v>
      </c>
      <c r="R11" s="74" t="str">
        <f t="shared" si="2"/>
        <v>IMPACT ATTENUATOR, TYPE 1 (BIDIRECTIONAL)</v>
      </c>
      <c r="S11" s="74" t="str">
        <f t="shared" si="2"/>
        <v>CURB, TYPE 4-C</v>
      </c>
      <c r="T11" s="74" t="str">
        <f t="shared" si="2"/>
        <v>CURB, TYPE 6</v>
      </c>
      <c r="U11" s="74" t="str">
        <f t="shared" ref="U11:V11" si="3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CURB, TYPE 6, AS PER PLAN</v>
      </c>
      <c r="V11" s="74" t="str">
        <f t="shared" si="3"/>
        <v>CONCRETE MEDIAN</v>
      </c>
      <c r="W11" s="74" t="str">
        <f t="shared" si="2"/>
        <v>CONCRETE BARRIER, SINGLE SLOPE, TYPE D</v>
      </c>
      <c r="X11" s="74" t="str">
        <f t="shared" si="2"/>
        <v>BARRIER TRANSITION</v>
      </c>
      <c r="Y11" s="74" t="str">
        <f t="shared" si="2"/>
        <v>CONCRETE BARRIER END SECTION, TYPE D</v>
      </c>
      <c r="Z11" s="74" t="str">
        <f t="shared" si="2"/>
        <v>CONCRETE BARRIER, END ANCHORAGE, REINFORCED, TYPE D</v>
      </c>
      <c r="AA11" s="74" t="str">
        <f t="shared" si="2"/>
        <v>BARRIER, MISC.: CONCRETE BARRIER, SCD MC-9.3</v>
      </c>
      <c r="AB11" s="74" t="str">
        <f t="shared" si="2"/>
        <v>BARRIER, MISC.: CONCRETE BARRIER TRANSITION, SCD MC-9.4</v>
      </c>
      <c r="AC11" s="74" t="str">
        <f t="shared" si="2"/>
        <v/>
      </c>
      <c r="AD11" s="74" t="str">
        <f t="shared" ref="AD11" si="4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/>
      </c>
      <c r="AE11" s="86" t="str">
        <f t="shared" si="2"/>
        <v/>
      </c>
    </row>
    <row r="12" spans="1:38" ht="12.75" customHeight="1" x14ac:dyDescent="0.2">
      <c r="B12" s="108"/>
      <c r="D12" s="77"/>
      <c r="E12" s="81"/>
      <c r="F12" s="81"/>
      <c r="G12" s="81"/>
      <c r="H12" s="81"/>
      <c r="I12" s="81"/>
      <c r="J12" s="81"/>
      <c r="K12" s="84"/>
      <c r="L12" s="87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86"/>
    </row>
    <row r="13" spans="1:38" ht="12.75" customHeight="1" x14ac:dyDescent="0.2">
      <c r="B13" s="108"/>
      <c r="D13" s="77"/>
      <c r="E13" s="81"/>
      <c r="F13" s="81"/>
      <c r="G13" s="81"/>
      <c r="H13" s="81"/>
      <c r="I13" s="81"/>
      <c r="J13" s="81"/>
      <c r="K13" s="84"/>
      <c r="L13" s="87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86"/>
    </row>
    <row r="14" spans="1:38" ht="12.75" customHeight="1" x14ac:dyDescent="0.2">
      <c r="B14" s="108"/>
      <c r="D14" s="77"/>
      <c r="E14" s="81"/>
      <c r="F14" s="81"/>
      <c r="G14" s="81"/>
      <c r="H14" s="81"/>
      <c r="I14" s="81"/>
      <c r="J14" s="81"/>
      <c r="K14" s="84"/>
      <c r="L14" s="87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86"/>
    </row>
    <row r="15" spans="1:38" ht="12.75" customHeight="1" x14ac:dyDescent="0.2">
      <c r="B15" s="108"/>
      <c r="D15" s="77"/>
      <c r="E15" s="81"/>
      <c r="F15" s="81"/>
      <c r="G15" s="81"/>
      <c r="H15" s="81"/>
      <c r="I15" s="81"/>
      <c r="J15" s="81"/>
      <c r="K15" s="84"/>
      <c r="L15" s="87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86"/>
    </row>
    <row r="16" spans="1:38" ht="12.75" customHeight="1" x14ac:dyDescent="0.2">
      <c r="B16" s="108"/>
      <c r="D16" s="77"/>
      <c r="E16" s="81"/>
      <c r="F16" s="81"/>
      <c r="G16" s="81"/>
      <c r="H16" s="81"/>
      <c r="I16" s="81"/>
      <c r="J16" s="81"/>
      <c r="K16" s="84"/>
      <c r="L16" s="87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86"/>
    </row>
    <row r="17" spans="2:31" ht="12.75" customHeight="1" x14ac:dyDescent="0.2">
      <c r="B17" s="108"/>
      <c r="D17" s="77"/>
      <c r="E17" s="81"/>
      <c r="F17" s="81"/>
      <c r="G17" s="81"/>
      <c r="H17" s="81"/>
      <c r="I17" s="81"/>
      <c r="J17" s="81"/>
      <c r="K17" s="84"/>
      <c r="L17" s="87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86"/>
    </row>
    <row r="18" spans="2:31" ht="12.75" customHeight="1" x14ac:dyDescent="0.2">
      <c r="B18" s="108"/>
      <c r="D18" s="77"/>
      <c r="E18" s="81"/>
      <c r="F18" s="81"/>
      <c r="G18" s="81"/>
      <c r="H18" s="81"/>
      <c r="I18" s="81"/>
      <c r="J18" s="81"/>
      <c r="K18" s="84"/>
      <c r="L18" s="87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86"/>
    </row>
    <row r="19" spans="2:31" ht="12.75" customHeight="1" x14ac:dyDescent="0.2">
      <c r="B19" s="108"/>
      <c r="D19" s="77"/>
      <c r="E19" s="81"/>
      <c r="F19" s="81"/>
      <c r="G19" s="81"/>
      <c r="H19" s="81"/>
      <c r="I19" s="81"/>
      <c r="J19" s="81"/>
      <c r="K19" s="84"/>
      <c r="L19" s="87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86"/>
    </row>
    <row r="20" spans="2:31" ht="12.75" customHeight="1" x14ac:dyDescent="0.2">
      <c r="B20" s="108"/>
      <c r="D20" s="77"/>
      <c r="E20" s="81"/>
      <c r="F20" s="81"/>
      <c r="G20" s="81"/>
      <c r="H20" s="81"/>
      <c r="I20" s="81"/>
      <c r="J20" s="81"/>
      <c r="K20" s="84"/>
      <c r="L20" s="87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86"/>
    </row>
    <row r="21" spans="2:31" ht="12.75" customHeight="1" x14ac:dyDescent="0.2">
      <c r="B21" s="108"/>
      <c r="D21" s="77"/>
      <c r="E21" s="81"/>
      <c r="F21" s="81"/>
      <c r="G21" s="81"/>
      <c r="H21" s="81"/>
      <c r="I21" s="81"/>
      <c r="J21" s="81"/>
      <c r="K21" s="84"/>
      <c r="L21" s="87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86"/>
    </row>
    <row r="22" spans="2:31" ht="12.75" customHeight="1" x14ac:dyDescent="0.2">
      <c r="B22" s="108"/>
      <c r="D22" s="77"/>
      <c r="E22" s="81"/>
      <c r="F22" s="81"/>
      <c r="G22" s="81"/>
      <c r="H22" s="81"/>
      <c r="I22" s="81"/>
      <c r="J22" s="81"/>
      <c r="K22" s="84"/>
      <c r="L22" s="87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86"/>
    </row>
    <row r="23" spans="2:31" ht="12.75" customHeight="1" thickBot="1" x14ac:dyDescent="0.25">
      <c r="B23" s="109"/>
      <c r="D23" s="78"/>
      <c r="E23" s="82"/>
      <c r="F23" s="82"/>
      <c r="G23" s="82"/>
      <c r="H23" s="82"/>
      <c r="I23" s="82"/>
      <c r="J23" s="82"/>
      <c r="K23" s="85"/>
      <c r="L23" s="9" t="str">
        <f t="shared" ref="L23:AE23" si="5">IF(OR(TRIM(L8)=0,TRIM(L8)=""),"",IFERROR(TRIM(INDEX(QryItemNamed,MATCH(TRIM(L8),ITEM,0),3)),""))</f>
        <v>FT</v>
      </c>
      <c r="M23" s="10" t="str">
        <f t="shared" si="5"/>
        <v>FT</v>
      </c>
      <c r="N23" s="10" t="str">
        <f t="shared" si="5"/>
        <v>EACH</v>
      </c>
      <c r="O23" s="10" t="str">
        <f t="shared" si="5"/>
        <v>EACH</v>
      </c>
      <c r="P23" s="10" t="str">
        <f t="shared" si="5"/>
        <v>EACH</v>
      </c>
      <c r="Q23" s="10" t="str">
        <f t="shared" si="5"/>
        <v>EACH</v>
      </c>
      <c r="R23" s="10" t="str">
        <f t="shared" si="5"/>
        <v>EACH</v>
      </c>
      <c r="S23" s="10" t="str">
        <f t="shared" si="5"/>
        <v>FT</v>
      </c>
      <c r="T23" s="10" t="str">
        <f t="shared" si="5"/>
        <v>FT</v>
      </c>
      <c r="U23" s="10" t="str">
        <f t="shared" ref="U23:V23" si="6">IF(OR(TRIM(U8)=0,TRIM(U8)=""),"",IFERROR(TRIM(INDEX(QryItemNamed,MATCH(TRIM(U8),ITEM,0),3)),""))</f>
        <v>FT</v>
      </c>
      <c r="V23" s="10" t="str">
        <f t="shared" si="6"/>
        <v>SY</v>
      </c>
      <c r="W23" s="10" t="str">
        <f t="shared" si="5"/>
        <v>FT</v>
      </c>
      <c r="X23" s="10" t="str">
        <f t="shared" si="5"/>
        <v>EACH</v>
      </c>
      <c r="Y23" s="10" t="str">
        <f t="shared" si="5"/>
        <v>EACH</v>
      </c>
      <c r="Z23" s="10" t="str">
        <f t="shared" si="5"/>
        <v>EACH</v>
      </c>
      <c r="AA23" s="10" t="str">
        <f t="shared" si="5"/>
        <v>FT</v>
      </c>
      <c r="AB23" s="10" t="str">
        <f t="shared" si="5"/>
        <v>EACH</v>
      </c>
      <c r="AC23" s="10" t="str">
        <f t="shared" si="5"/>
        <v/>
      </c>
      <c r="AD23" s="10" t="str">
        <f t="shared" si="5"/>
        <v/>
      </c>
      <c r="AE23" s="48" t="str">
        <f t="shared" si="5"/>
        <v/>
      </c>
    </row>
    <row r="24" spans="2:31" ht="12.75" customHeight="1" x14ac:dyDescent="0.2">
      <c r="B24" s="26"/>
      <c r="D24" s="49"/>
      <c r="E24" s="11"/>
      <c r="F24" s="40"/>
      <c r="G24" s="11"/>
      <c r="H24" s="11"/>
      <c r="I24" s="40"/>
      <c r="J24" s="11"/>
      <c r="K24" s="41"/>
      <c r="L24" s="52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60"/>
    </row>
    <row r="25" spans="2:31" ht="12.75" customHeight="1" x14ac:dyDescent="0.2">
      <c r="B25" s="27">
        <v>1</v>
      </c>
      <c r="D25" s="50" t="s">
        <v>34</v>
      </c>
      <c r="E25" s="15" t="s">
        <v>51</v>
      </c>
      <c r="F25" s="88">
        <v>136712.07999999999</v>
      </c>
      <c r="G25" s="88"/>
      <c r="H25" s="15" t="str">
        <f t="shared" ref="H25:H81" si="7">IF(I25="","","TO")</f>
        <v>TO</v>
      </c>
      <c r="I25" s="88">
        <v>136900</v>
      </c>
      <c r="J25" s="88"/>
      <c r="K25" s="16" t="s">
        <v>41</v>
      </c>
      <c r="L25" s="54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>
        <f>ROUNDUP((112.46+10.61),0)</f>
        <v>124</v>
      </c>
      <c r="X25" s="55">
        <v>1</v>
      </c>
      <c r="Y25" s="55">
        <v>1</v>
      </c>
      <c r="Z25" s="55">
        <v>2</v>
      </c>
      <c r="AA25" s="55"/>
      <c r="AB25" s="55"/>
      <c r="AC25" s="55"/>
      <c r="AD25" s="55"/>
      <c r="AE25" s="61"/>
    </row>
    <row r="26" spans="2:31" ht="12.75" customHeight="1" x14ac:dyDescent="0.2">
      <c r="B26" s="27">
        <v>1</v>
      </c>
      <c r="D26" s="50" t="s">
        <v>35</v>
      </c>
      <c r="E26" s="15" t="s">
        <v>51</v>
      </c>
      <c r="F26" s="88">
        <v>136900</v>
      </c>
      <c r="G26" s="88"/>
      <c r="H26" s="15" t="str">
        <f t="shared" ref="H26" si="8">IF(I26="","","TO")</f>
        <v>TO</v>
      </c>
      <c r="I26" s="88">
        <v>136915</v>
      </c>
      <c r="J26" s="88"/>
      <c r="K26" s="16" t="s">
        <v>41</v>
      </c>
      <c r="L26" s="54"/>
      <c r="M26" s="55"/>
      <c r="N26" s="55"/>
      <c r="O26" s="55"/>
      <c r="P26" s="55"/>
      <c r="Q26" s="55"/>
      <c r="R26" s="55"/>
      <c r="S26" s="55">
        <f>ROUNDUP(14.88,0)</f>
        <v>15</v>
      </c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61"/>
    </row>
    <row r="27" spans="2:31" ht="12.75" customHeight="1" x14ac:dyDescent="0.2">
      <c r="B27" s="27">
        <v>1</v>
      </c>
      <c r="D27" s="50" t="s">
        <v>36</v>
      </c>
      <c r="E27" s="15" t="s">
        <v>51</v>
      </c>
      <c r="F27" s="88">
        <v>136900</v>
      </c>
      <c r="G27" s="88"/>
      <c r="H27" s="15" t="str">
        <f t="shared" si="7"/>
        <v>TO</v>
      </c>
      <c r="I27" s="88">
        <v>137200</v>
      </c>
      <c r="J27" s="88"/>
      <c r="K27" s="16" t="s">
        <v>41</v>
      </c>
      <c r="L27" s="54"/>
      <c r="M27" s="55">
        <f>ROUNDUP(300,0)</f>
        <v>300</v>
      </c>
      <c r="N27" s="55"/>
      <c r="O27" s="55"/>
      <c r="P27" s="55"/>
      <c r="Q27" s="55">
        <v>1</v>
      </c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61"/>
    </row>
    <row r="28" spans="2:31" ht="12.75" customHeight="1" x14ac:dyDescent="0.2">
      <c r="B28" s="27"/>
      <c r="D28" s="50"/>
      <c r="E28" s="15"/>
      <c r="F28" s="42"/>
      <c r="G28" s="15"/>
      <c r="H28" s="15" t="str">
        <f t="shared" si="7"/>
        <v/>
      </c>
      <c r="I28" s="42"/>
      <c r="J28" s="15"/>
      <c r="K28" s="43"/>
      <c r="L28" s="54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61"/>
    </row>
    <row r="29" spans="2:31" ht="12.75" customHeight="1" x14ac:dyDescent="0.2">
      <c r="B29" s="27">
        <v>1</v>
      </c>
      <c r="D29" s="50" t="s">
        <v>36</v>
      </c>
      <c r="E29" s="15" t="s">
        <v>54</v>
      </c>
      <c r="F29" s="88">
        <v>137200</v>
      </c>
      <c r="G29" s="88"/>
      <c r="H29" s="15" t="str">
        <f t="shared" si="7"/>
        <v>TO</v>
      </c>
      <c r="I29" s="88">
        <v>137300</v>
      </c>
      <c r="J29" s="88"/>
      <c r="K29" s="16" t="s">
        <v>41</v>
      </c>
      <c r="L29" s="54"/>
      <c r="M29" s="55">
        <f>ROUNDUP(87.5,0)</f>
        <v>88</v>
      </c>
      <c r="N29" s="55"/>
      <c r="O29" s="55">
        <v>1</v>
      </c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61"/>
    </row>
    <row r="30" spans="2:31" ht="12.75" customHeight="1" x14ac:dyDescent="0.2">
      <c r="B30" s="27"/>
      <c r="D30" s="50"/>
      <c r="E30" s="15"/>
      <c r="F30" s="88"/>
      <c r="G30" s="88"/>
      <c r="H30" s="15" t="str">
        <f t="shared" si="7"/>
        <v/>
      </c>
      <c r="I30" s="88"/>
      <c r="J30" s="88"/>
      <c r="K30" s="16"/>
      <c r="L30" s="54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61"/>
    </row>
    <row r="31" spans="2:31" ht="12.75" customHeight="1" x14ac:dyDescent="0.2">
      <c r="B31" s="27">
        <v>1</v>
      </c>
      <c r="D31" s="50" t="s">
        <v>34</v>
      </c>
      <c r="E31" s="15" t="s">
        <v>44</v>
      </c>
      <c r="F31" s="88">
        <v>137890</v>
      </c>
      <c r="G31" s="88"/>
      <c r="H31" s="15" t="str">
        <f t="shared" si="7"/>
        <v>TO</v>
      </c>
      <c r="I31" s="88">
        <v>137950</v>
      </c>
      <c r="J31" s="88"/>
      <c r="K31" s="16" t="s">
        <v>41</v>
      </c>
      <c r="L31" s="54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>
        <f>ROUNDUP(20,0)</f>
        <v>20</v>
      </c>
      <c r="AB31" s="55">
        <v>1</v>
      </c>
      <c r="AC31" s="55"/>
      <c r="AD31" s="55"/>
      <c r="AE31" s="61"/>
    </row>
    <row r="32" spans="2:31" ht="12.75" customHeight="1" x14ac:dyDescent="0.2">
      <c r="B32" s="27">
        <v>1</v>
      </c>
      <c r="D32" s="50" t="s">
        <v>36</v>
      </c>
      <c r="E32" s="15" t="s">
        <v>44</v>
      </c>
      <c r="F32" s="88">
        <v>137695.54999999999</v>
      </c>
      <c r="G32" s="88"/>
      <c r="H32" s="15" t="str">
        <f t="shared" si="7"/>
        <v>TO</v>
      </c>
      <c r="I32" s="88">
        <v>138200</v>
      </c>
      <c r="J32" s="88"/>
      <c r="K32" s="16" t="s">
        <v>41</v>
      </c>
      <c r="L32" s="54">
        <f>ROUNDUP(491,0)</f>
        <v>491</v>
      </c>
      <c r="M32" s="55"/>
      <c r="N32" s="55">
        <v>1</v>
      </c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61"/>
    </row>
    <row r="33" spans="2:31" ht="12.75" customHeight="1" x14ac:dyDescent="0.2">
      <c r="B33" s="27"/>
      <c r="D33" s="50"/>
      <c r="E33" s="15"/>
      <c r="F33" s="42"/>
      <c r="G33" s="15"/>
      <c r="H33" s="15" t="str">
        <f t="shared" si="7"/>
        <v/>
      </c>
      <c r="I33" s="42"/>
      <c r="J33" s="15"/>
      <c r="K33" s="43"/>
      <c r="L33" s="54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61"/>
    </row>
    <row r="34" spans="2:31" ht="12.75" customHeight="1" x14ac:dyDescent="0.2">
      <c r="B34" s="27">
        <v>1</v>
      </c>
      <c r="D34" s="50" t="s">
        <v>36</v>
      </c>
      <c r="E34" s="15" t="s">
        <v>55</v>
      </c>
      <c r="F34" s="88">
        <v>138200</v>
      </c>
      <c r="G34" s="88"/>
      <c r="H34" s="15" t="str">
        <f t="shared" si="7"/>
        <v>TO</v>
      </c>
      <c r="I34" s="88">
        <v>138247.98000000001</v>
      </c>
      <c r="J34" s="88"/>
      <c r="K34" s="16" t="s">
        <v>41</v>
      </c>
      <c r="L34" s="54">
        <f>ROUNDUP(48,0)</f>
        <v>48</v>
      </c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61"/>
    </row>
    <row r="35" spans="2:31" ht="12.75" customHeight="1" x14ac:dyDescent="0.2">
      <c r="B35" s="27"/>
      <c r="D35" s="50"/>
      <c r="E35" s="15"/>
      <c r="F35" s="88"/>
      <c r="G35" s="88"/>
      <c r="H35" s="15"/>
      <c r="I35" s="88"/>
      <c r="J35" s="88"/>
      <c r="K35" s="16"/>
      <c r="L35" s="54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61"/>
    </row>
    <row r="36" spans="2:31" ht="12.75" customHeight="1" x14ac:dyDescent="0.2">
      <c r="B36" s="27">
        <v>1</v>
      </c>
      <c r="D36" s="50" t="s">
        <v>36</v>
      </c>
      <c r="E36" s="15" t="s">
        <v>52</v>
      </c>
      <c r="F36" s="88">
        <v>138242.82999999999</v>
      </c>
      <c r="G36" s="88"/>
      <c r="H36" s="15" t="str">
        <f t="shared" ref="H36:H48" si="9">IF(I36="","","TO")</f>
        <v>TO</v>
      </c>
      <c r="I36" s="88">
        <v>138506.78</v>
      </c>
      <c r="J36" s="88"/>
      <c r="K36" s="16" t="s">
        <v>42</v>
      </c>
      <c r="L36" s="54">
        <f>ROUNDUP(248.5,0)</f>
        <v>249</v>
      </c>
      <c r="M36" s="55"/>
      <c r="N36" s="55"/>
      <c r="O36" s="55">
        <v>1</v>
      </c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61"/>
    </row>
    <row r="37" spans="2:31" ht="12.75" customHeight="1" x14ac:dyDescent="0.2">
      <c r="B37" s="27"/>
      <c r="D37" s="50" t="s">
        <v>37</v>
      </c>
      <c r="E37" s="15" t="s">
        <v>52</v>
      </c>
      <c r="F37" s="72">
        <v>138400</v>
      </c>
      <c r="G37" s="73"/>
      <c r="H37" s="15" t="str">
        <f t="shared" si="9"/>
        <v>TO</v>
      </c>
      <c r="I37" s="72">
        <v>138496.26999999999</v>
      </c>
      <c r="J37" s="73"/>
      <c r="K37" s="16" t="s">
        <v>42</v>
      </c>
      <c r="L37" s="54">
        <f>ROUNDUP(50,0)</f>
        <v>50</v>
      </c>
      <c r="M37" s="55"/>
      <c r="N37" s="55"/>
      <c r="O37" s="55">
        <v>1</v>
      </c>
      <c r="P37" s="55"/>
      <c r="Q37" s="55"/>
      <c r="R37" s="55">
        <v>1</v>
      </c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61"/>
    </row>
    <row r="38" spans="2:31" ht="12.75" customHeight="1" x14ac:dyDescent="0.2">
      <c r="B38" s="27">
        <v>1</v>
      </c>
      <c r="D38" s="50"/>
      <c r="E38" s="15"/>
      <c r="F38" s="42"/>
      <c r="G38" s="15"/>
      <c r="H38" s="15" t="str">
        <f t="shared" si="9"/>
        <v/>
      </c>
      <c r="I38" s="42"/>
      <c r="J38" s="15"/>
      <c r="K38" s="43"/>
      <c r="L38" s="54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61"/>
    </row>
    <row r="39" spans="2:31" ht="12.75" customHeight="1" x14ac:dyDescent="0.2">
      <c r="B39" s="27"/>
      <c r="D39" s="50" t="s">
        <v>35</v>
      </c>
      <c r="E39" s="15" t="s">
        <v>56</v>
      </c>
      <c r="F39" s="72">
        <v>6470</v>
      </c>
      <c r="G39" s="73"/>
      <c r="H39" s="15" t="str">
        <f t="shared" si="9"/>
        <v>TO</v>
      </c>
      <c r="I39" s="72">
        <v>6900</v>
      </c>
      <c r="J39" s="73"/>
      <c r="K39" s="16" t="s">
        <v>43</v>
      </c>
      <c r="L39" s="54"/>
      <c r="M39" s="55"/>
      <c r="N39" s="55"/>
      <c r="O39" s="55"/>
      <c r="P39" s="55"/>
      <c r="Q39" s="55"/>
      <c r="R39" s="55"/>
      <c r="S39" s="55"/>
      <c r="T39" s="55">
        <f>ROUNDUP(431.42,0)</f>
        <v>432</v>
      </c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61"/>
    </row>
    <row r="40" spans="2:31" ht="12.75" customHeight="1" x14ac:dyDescent="0.2">
      <c r="B40" s="27">
        <v>1</v>
      </c>
      <c r="D40" s="50"/>
      <c r="E40" s="15"/>
      <c r="F40" s="42"/>
      <c r="G40" s="15"/>
      <c r="H40" s="15" t="str">
        <f t="shared" si="9"/>
        <v/>
      </c>
      <c r="I40" s="42"/>
      <c r="J40" s="15"/>
      <c r="K40" s="43"/>
      <c r="L40" s="54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61"/>
    </row>
    <row r="41" spans="2:31" ht="12.75" customHeight="1" x14ac:dyDescent="0.2">
      <c r="B41" s="27">
        <v>1</v>
      </c>
      <c r="D41" s="50" t="s">
        <v>35</v>
      </c>
      <c r="E41" s="15" t="s">
        <v>57</v>
      </c>
      <c r="F41" s="72">
        <v>6900</v>
      </c>
      <c r="G41" s="73"/>
      <c r="H41" s="15" t="str">
        <f t="shared" si="9"/>
        <v>TO</v>
      </c>
      <c r="I41" s="72">
        <v>7027.96</v>
      </c>
      <c r="J41" s="73"/>
      <c r="K41" s="16" t="s">
        <v>43</v>
      </c>
      <c r="L41" s="54"/>
      <c r="M41" s="55"/>
      <c r="N41" s="55"/>
      <c r="O41" s="55"/>
      <c r="P41" s="55"/>
      <c r="Q41" s="55"/>
      <c r="R41" s="55"/>
      <c r="S41" s="55"/>
      <c r="T41" s="55">
        <f>ROUNDUP(127.88,0)</f>
        <v>128</v>
      </c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61"/>
    </row>
    <row r="42" spans="2:31" ht="12.75" customHeight="1" x14ac:dyDescent="0.2">
      <c r="B42" s="27"/>
      <c r="D42" s="50" t="s">
        <v>39</v>
      </c>
      <c r="E42" s="15" t="s">
        <v>57</v>
      </c>
      <c r="F42" s="72">
        <v>7027.96</v>
      </c>
      <c r="G42" s="73"/>
      <c r="H42" s="15" t="str">
        <f t="shared" si="9"/>
        <v>TO</v>
      </c>
      <c r="I42" s="72">
        <v>7203</v>
      </c>
      <c r="J42" s="73"/>
      <c r="K42" s="16" t="s">
        <v>43</v>
      </c>
      <c r="L42" s="54"/>
      <c r="M42" s="55"/>
      <c r="N42" s="55"/>
      <c r="O42" s="55"/>
      <c r="P42" s="55"/>
      <c r="Q42" s="55"/>
      <c r="R42" s="55"/>
      <c r="S42" s="55"/>
      <c r="T42" s="55"/>
      <c r="U42" s="55">
        <f>ROUNDUP(174.28,0)</f>
        <v>175</v>
      </c>
      <c r="V42" s="55">
        <f>34.657/9</f>
        <v>3.8507777777777772</v>
      </c>
      <c r="W42" s="55"/>
      <c r="X42" s="55"/>
      <c r="Y42" s="55"/>
      <c r="Z42" s="55"/>
      <c r="AA42" s="55"/>
      <c r="AB42" s="55"/>
      <c r="AC42" s="55"/>
      <c r="AD42" s="55"/>
      <c r="AE42" s="61"/>
    </row>
    <row r="43" spans="2:31" ht="12.75" customHeight="1" x14ac:dyDescent="0.2">
      <c r="B43" s="27"/>
      <c r="D43" s="50" t="s">
        <v>60</v>
      </c>
      <c r="E43" s="15" t="s">
        <v>57</v>
      </c>
      <c r="F43" s="72">
        <v>7027.96</v>
      </c>
      <c r="G43" s="73"/>
      <c r="H43" s="15" t="str">
        <f t="shared" si="9"/>
        <v>TO</v>
      </c>
      <c r="I43" s="72">
        <v>7203</v>
      </c>
      <c r="J43" s="73"/>
      <c r="K43" s="16" t="s">
        <v>43</v>
      </c>
      <c r="L43" s="54"/>
      <c r="M43" s="55"/>
      <c r="N43" s="55"/>
      <c r="O43" s="55"/>
      <c r="P43" s="55"/>
      <c r="Q43" s="55"/>
      <c r="R43" s="55"/>
      <c r="S43" s="55"/>
      <c r="T43" s="55">
        <f>ROUNDUP(177.36,0)</f>
        <v>178</v>
      </c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61"/>
    </row>
    <row r="44" spans="2:31" ht="12.75" customHeight="1" x14ac:dyDescent="0.2">
      <c r="B44" s="27"/>
      <c r="D44" s="50"/>
      <c r="E44" s="15"/>
      <c r="F44" s="72"/>
      <c r="G44" s="73"/>
      <c r="H44" s="15"/>
      <c r="I44" s="72"/>
      <c r="J44" s="73"/>
      <c r="K44" s="16"/>
      <c r="L44" s="54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61"/>
    </row>
    <row r="45" spans="2:31" ht="12.75" customHeight="1" x14ac:dyDescent="0.2">
      <c r="B45" s="27">
        <v>1</v>
      </c>
      <c r="D45" s="50" t="s">
        <v>35</v>
      </c>
      <c r="E45" s="15" t="s">
        <v>58</v>
      </c>
      <c r="F45" s="72">
        <v>7640.58</v>
      </c>
      <c r="G45" s="73"/>
      <c r="H45" s="15" t="str">
        <f t="shared" si="9"/>
        <v>TO</v>
      </c>
      <c r="I45" s="72">
        <v>7675.84</v>
      </c>
      <c r="J45" s="73"/>
      <c r="K45" s="16" t="s">
        <v>43</v>
      </c>
      <c r="L45" s="54"/>
      <c r="M45" s="55"/>
      <c r="N45" s="55"/>
      <c r="O45" s="55"/>
      <c r="P45" s="55"/>
      <c r="Q45" s="55"/>
      <c r="R45" s="55"/>
      <c r="S45" s="55">
        <f>ROUNDUP(35.26,0)</f>
        <v>36</v>
      </c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61"/>
    </row>
    <row r="46" spans="2:31" ht="12.75" customHeight="1" x14ac:dyDescent="0.2">
      <c r="B46" s="27">
        <v>1</v>
      </c>
      <c r="D46" s="50" t="s">
        <v>39</v>
      </c>
      <c r="E46" s="15" t="s">
        <v>58</v>
      </c>
      <c r="F46" s="72">
        <v>7636.16</v>
      </c>
      <c r="G46" s="73"/>
      <c r="H46" s="15" t="str">
        <f t="shared" si="9"/>
        <v>TO</v>
      </c>
      <c r="I46" s="72">
        <v>7672.89</v>
      </c>
      <c r="J46" s="73"/>
      <c r="K46" s="16" t="s">
        <v>43</v>
      </c>
      <c r="L46" s="54"/>
      <c r="M46" s="55"/>
      <c r="N46" s="55"/>
      <c r="O46" s="55"/>
      <c r="P46" s="55"/>
      <c r="Q46" s="55"/>
      <c r="R46" s="55"/>
      <c r="S46" s="55">
        <f>ROUNDUP(36.73,0)</f>
        <v>37</v>
      </c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61"/>
    </row>
    <row r="47" spans="2:31" ht="12.75" customHeight="1" x14ac:dyDescent="0.2">
      <c r="B47" s="27">
        <v>1</v>
      </c>
      <c r="D47" s="50" t="s">
        <v>36</v>
      </c>
      <c r="E47" s="15" t="s">
        <v>58</v>
      </c>
      <c r="F47" s="72">
        <v>7616.14</v>
      </c>
      <c r="G47" s="73"/>
      <c r="H47" s="15" t="str">
        <f t="shared" si="9"/>
        <v>TO</v>
      </c>
      <c r="I47" s="72">
        <v>7677.86</v>
      </c>
      <c r="J47" s="73"/>
      <c r="K47" s="16" t="s">
        <v>43</v>
      </c>
      <c r="L47" s="54">
        <f>ROUNDUP(50,0)</f>
        <v>50</v>
      </c>
      <c r="M47" s="55"/>
      <c r="N47" s="55"/>
      <c r="O47" s="55">
        <v>1</v>
      </c>
      <c r="P47" s="55"/>
      <c r="Q47" s="55">
        <v>1</v>
      </c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61"/>
    </row>
    <row r="48" spans="2:31" ht="12.75" customHeight="1" x14ac:dyDescent="0.2">
      <c r="B48" s="27"/>
      <c r="D48" s="50" t="s">
        <v>37</v>
      </c>
      <c r="E48" s="15" t="s">
        <v>58</v>
      </c>
      <c r="F48" s="72">
        <v>7585.4</v>
      </c>
      <c r="G48" s="73"/>
      <c r="H48" s="15" t="str">
        <f t="shared" si="9"/>
        <v>TO</v>
      </c>
      <c r="I48" s="72">
        <v>7674.79</v>
      </c>
      <c r="J48" s="73"/>
      <c r="K48" s="16" t="s">
        <v>43</v>
      </c>
      <c r="L48" s="54">
        <f>ROUNDUP(12.5,0)</f>
        <v>13</v>
      </c>
      <c r="M48" s="55"/>
      <c r="N48" s="55">
        <v>1</v>
      </c>
      <c r="O48" s="55"/>
      <c r="P48" s="55">
        <v>1</v>
      </c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61"/>
    </row>
    <row r="49" spans="2:31" ht="12.75" customHeight="1" x14ac:dyDescent="0.2">
      <c r="B49" s="27"/>
      <c r="D49" s="50"/>
      <c r="E49" s="15"/>
      <c r="F49" s="42"/>
      <c r="G49" s="15"/>
      <c r="H49" s="15" t="str">
        <f t="shared" si="7"/>
        <v/>
      </c>
      <c r="I49" s="42"/>
      <c r="J49" s="15"/>
      <c r="K49" s="43"/>
      <c r="L49" s="54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61"/>
    </row>
    <row r="50" spans="2:31" ht="12.75" customHeight="1" x14ac:dyDescent="0.2">
      <c r="B50" s="27"/>
      <c r="D50" s="50"/>
      <c r="E50" s="15"/>
      <c r="F50" s="42"/>
      <c r="G50" s="15"/>
      <c r="H50" s="15" t="str">
        <f t="shared" si="7"/>
        <v/>
      </c>
      <c r="I50" s="42"/>
      <c r="J50" s="15"/>
      <c r="K50" s="43"/>
      <c r="L50" s="54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61"/>
    </row>
    <row r="51" spans="2:31" ht="12.75" customHeight="1" x14ac:dyDescent="0.2">
      <c r="B51" s="27"/>
      <c r="D51" s="50"/>
      <c r="E51" s="15"/>
      <c r="F51" s="42"/>
      <c r="G51" s="15"/>
      <c r="H51" s="15" t="str">
        <f t="shared" si="7"/>
        <v/>
      </c>
      <c r="I51" s="42"/>
      <c r="J51" s="15"/>
      <c r="K51" s="43"/>
      <c r="L51" s="54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61"/>
    </row>
    <row r="52" spans="2:31" ht="12.75" customHeight="1" x14ac:dyDescent="0.2">
      <c r="B52" s="27"/>
      <c r="D52" s="50"/>
      <c r="E52" s="15"/>
      <c r="F52" s="42"/>
      <c r="G52" s="15"/>
      <c r="H52" s="15" t="str">
        <f t="shared" si="7"/>
        <v/>
      </c>
      <c r="I52" s="42"/>
      <c r="J52" s="15"/>
      <c r="K52" s="43"/>
      <c r="L52" s="54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61"/>
    </row>
    <row r="53" spans="2:31" ht="12.75" customHeight="1" x14ac:dyDescent="0.2">
      <c r="B53" s="27"/>
      <c r="D53" s="50"/>
      <c r="E53" s="15"/>
      <c r="F53" s="42"/>
      <c r="G53" s="15"/>
      <c r="H53" s="15" t="str">
        <f t="shared" si="7"/>
        <v/>
      </c>
      <c r="I53" s="42"/>
      <c r="J53" s="15"/>
      <c r="K53" s="43"/>
      <c r="L53" s="54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61"/>
    </row>
    <row r="54" spans="2:31" ht="12.75" customHeight="1" x14ac:dyDescent="0.2">
      <c r="B54" s="27"/>
      <c r="D54" s="50"/>
      <c r="E54" s="15"/>
      <c r="F54" s="42"/>
      <c r="G54" s="15"/>
      <c r="H54" s="15" t="str">
        <f t="shared" si="7"/>
        <v/>
      </c>
      <c r="I54" s="42"/>
      <c r="J54" s="15"/>
      <c r="K54" s="43"/>
      <c r="L54" s="54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61"/>
    </row>
    <row r="55" spans="2:31" ht="12.75" customHeight="1" x14ac:dyDescent="0.2">
      <c r="B55" s="27"/>
      <c r="D55" s="50"/>
      <c r="E55" s="15"/>
      <c r="F55" s="42"/>
      <c r="G55" s="15"/>
      <c r="H55" s="15" t="str">
        <f t="shared" si="7"/>
        <v/>
      </c>
      <c r="I55" s="42"/>
      <c r="J55" s="15"/>
      <c r="K55" s="43"/>
      <c r="L55" s="54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61"/>
    </row>
    <row r="56" spans="2:31" ht="12.75" customHeight="1" x14ac:dyDescent="0.2">
      <c r="B56" s="27"/>
      <c r="D56" s="50"/>
      <c r="E56" s="15"/>
      <c r="F56" s="42"/>
      <c r="G56" s="15"/>
      <c r="H56" s="15" t="str">
        <f t="shared" si="7"/>
        <v/>
      </c>
      <c r="I56" s="42"/>
      <c r="J56" s="15"/>
      <c r="K56" s="43"/>
      <c r="L56" s="54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61"/>
    </row>
    <row r="57" spans="2:31" ht="12.75" customHeight="1" x14ac:dyDescent="0.2">
      <c r="B57" s="27"/>
      <c r="D57" s="50"/>
      <c r="E57" s="15"/>
      <c r="F57" s="42"/>
      <c r="G57" s="15"/>
      <c r="H57" s="15"/>
      <c r="I57" s="42"/>
      <c r="J57" s="15"/>
      <c r="K57" s="43"/>
      <c r="L57" s="54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61"/>
    </row>
    <row r="58" spans="2:31" ht="12.75" customHeight="1" x14ac:dyDescent="0.2">
      <c r="B58" s="27"/>
      <c r="D58" s="50"/>
      <c r="E58" s="15"/>
      <c r="F58" s="42"/>
      <c r="G58" s="15"/>
      <c r="H58" s="15" t="str">
        <f t="shared" si="7"/>
        <v/>
      </c>
      <c r="I58" s="42"/>
      <c r="J58" s="15"/>
      <c r="K58" s="43"/>
      <c r="L58" s="54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61"/>
    </row>
    <row r="59" spans="2:31" ht="12.75" customHeight="1" x14ac:dyDescent="0.2">
      <c r="B59" s="27"/>
      <c r="D59" s="50"/>
      <c r="E59" s="15"/>
      <c r="F59" s="42"/>
      <c r="G59" s="15"/>
      <c r="H59" s="15" t="str">
        <f t="shared" si="7"/>
        <v/>
      </c>
      <c r="I59" s="42"/>
      <c r="J59" s="15"/>
      <c r="K59" s="43"/>
      <c r="L59" s="54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61"/>
    </row>
    <row r="60" spans="2:31" ht="12.75" customHeight="1" x14ac:dyDescent="0.2">
      <c r="B60" s="27"/>
      <c r="D60" s="50"/>
      <c r="E60" s="15"/>
      <c r="F60" s="42"/>
      <c r="G60" s="15"/>
      <c r="H60" s="15" t="str">
        <f t="shared" si="7"/>
        <v/>
      </c>
      <c r="I60" s="42"/>
      <c r="J60" s="15"/>
      <c r="K60" s="43"/>
      <c r="L60" s="54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61"/>
    </row>
    <row r="61" spans="2:31" ht="12.75" customHeight="1" x14ac:dyDescent="0.2">
      <c r="B61" s="27"/>
      <c r="D61" s="50"/>
      <c r="E61" s="15"/>
      <c r="F61" s="42"/>
      <c r="G61" s="15"/>
      <c r="H61" s="15" t="str">
        <f t="shared" si="7"/>
        <v/>
      </c>
      <c r="I61" s="42"/>
      <c r="J61" s="15"/>
      <c r="K61" s="43"/>
      <c r="L61" s="54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61"/>
    </row>
    <row r="62" spans="2:31" ht="12.75" customHeight="1" x14ac:dyDescent="0.2">
      <c r="B62" s="27"/>
      <c r="D62" s="50"/>
      <c r="E62" s="15"/>
      <c r="F62" s="42"/>
      <c r="G62" s="15"/>
      <c r="H62" s="15" t="str">
        <f t="shared" si="7"/>
        <v/>
      </c>
      <c r="I62" s="42"/>
      <c r="J62" s="15"/>
      <c r="K62" s="43"/>
      <c r="L62" s="54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61"/>
    </row>
    <row r="63" spans="2:31" ht="12.75" customHeight="1" x14ac:dyDescent="0.2">
      <c r="B63" s="27"/>
      <c r="D63" s="50"/>
      <c r="E63" s="15"/>
      <c r="F63" s="42"/>
      <c r="G63" s="15"/>
      <c r="H63" s="15"/>
      <c r="I63" s="42"/>
      <c r="J63" s="15"/>
      <c r="K63" s="43"/>
      <c r="L63" s="54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61"/>
    </row>
    <row r="64" spans="2:31" ht="12.75" customHeight="1" x14ac:dyDescent="0.2">
      <c r="B64" s="27"/>
      <c r="D64" s="50"/>
      <c r="E64" s="15"/>
      <c r="F64" s="42"/>
      <c r="G64" s="15"/>
      <c r="H64" s="15" t="str">
        <f t="shared" si="7"/>
        <v/>
      </c>
      <c r="I64" s="42"/>
      <c r="J64" s="15"/>
      <c r="K64" s="43"/>
      <c r="L64" s="54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61"/>
    </row>
    <row r="65" spans="2:31" ht="12.75" customHeight="1" x14ac:dyDescent="0.2">
      <c r="B65" s="27"/>
      <c r="D65" s="50"/>
      <c r="E65" s="15"/>
      <c r="F65" s="42"/>
      <c r="G65" s="15"/>
      <c r="H65" s="15" t="str">
        <f t="shared" si="7"/>
        <v/>
      </c>
      <c r="I65" s="42"/>
      <c r="J65" s="15"/>
      <c r="K65" s="43"/>
      <c r="L65" s="54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61"/>
    </row>
    <row r="66" spans="2:31" ht="12.75" customHeight="1" x14ac:dyDescent="0.2">
      <c r="B66" s="27"/>
      <c r="D66" s="50"/>
      <c r="E66" s="15"/>
      <c r="F66" s="42"/>
      <c r="G66" s="15"/>
      <c r="H66" s="15" t="str">
        <f t="shared" si="7"/>
        <v/>
      </c>
      <c r="I66" s="42"/>
      <c r="J66" s="15"/>
      <c r="K66" s="43"/>
      <c r="L66" s="54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61"/>
    </row>
    <row r="67" spans="2:31" ht="12.75" customHeight="1" x14ac:dyDescent="0.2">
      <c r="B67" s="27"/>
      <c r="D67" s="50"/>
      <c r="E67" s="15"/>
      <c r="F67" s="42"/>
      <c r="G67" s="15"/>
      <c r="H67" s="15" t="str">
        <f t="shared" si="7"/>
        <v/>
      </c>
      <c r="I67" s="42"/>
      <c r="J67" s="15"/>
      <c r="K67" s="43"/>
      <c r="L67" s="54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61"/>
    </row>
    <row r="68" spans="2:31" ht="12.75" customHeight="1" x14ac:dyDescent="0.2">
      <c r="B68" s="27"/>
      <c r="D68" s="50"/>
      <c r="E68" s="15"/>
      <c r="F68" s="42"/>
      <c r="G68" s="15"/>
      <c r="H68" s="15" t="str">
        <f t="shared" si="7"/>
        <v/>
      </c>
      <c r="I68" s="42"/>
      <c r="J68" s="15"/>
      <c r="K68" s="43"/>
      <c r="L68" s="54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61"/>
    </row>
    <row r="69" spans="2:31" ht="12.75" customHeight="1" x14ac:dyDescent="0.2">
      <c r="B69" s="27"/>
      <c r="D69" s="50"/>
      <c r="E69" s="15"/>
      <c r="F69" s="42"/>
      <c r="G69" s="15"/>
      <c r="H69" s="15" t="str">
        <f t="shared" si="7"/>
        <v/>
      </c>
      <c r="I69" s="42"/>
      <c r="J69" s="15"/>
      <c r="K69" s="43"/>
      <c r="L69" s="54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61"/>
    </row>
    <row r="70" spans="2:31" ht="12.75" customHeight="1" x14ac:dyDescent="0.2">
      <c r="B70" s="27"/>
      <c r="D70" s="50"/>
      <c r="E70" s="15"/>
      <c r="F70" s="42"/>
      <c r="G70" s="15"/>
      <c r="H70" s="15" t="str">
        <f t="shared" si="7"/>
        <v/>
      </c>
      <c r="I70" s="42"/>
      <c r="J70" s="15"/>
      <c r="K70" s="43"/>
      <c r="L70" s="54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61"/>
    </row>
    <row r="71" spans="2:31" ht="12.75" customHeight="1" x14ac:dyDescent="0.2">
      <c r="B71" s="27"/>
      <c r="D71" s="50"/>
      <c r="E71" s="15"/>
      <c r="F71" s="42"/>
      <c r="G71" s="15"/>
      <c r="H71" s="15" t="str">
        <f t="shared" si="7"/>
        <v/>
      </c>
      <c r="I71" s="42"/>
      <c r="J71" s="15"/>
      <c r="K71" s="43"/>
      <c r="L71" s="54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61"/>
    </row>
    <row r="72" spans="2:31" ht="12.75" customHeight="1" x14ac:dyDescent="0.2">
      <c r="B72" s="27"/>
      <c r="D72" s="50"/>
      <c r="E72" s="15"/>
      <c r="F72" s="42"/>
      <c r="G72" s="15"/>
      <c r="H72" s="15" t="str">
        <f t="shared" si="7"/>
        <v/>
      </c>
      <c r="I72" s="42"/>
      <c r="J72" s="15"/>
      <c r="K72" s="43"/>
      <c r="L72" s="54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61"/>
    </row>
    <row r="73" spans="2:31" ht="12.75" customHeight="1" x14ac:dyDescent="0.2">
      <c r="B73" s="27"/>
      <c r="D73" s="50"/>
      <c r="E73" s="15"/>
      <c r="F73" s="42"/>
      <c r="G73" s="15"/>
      <c r="H73" s="15" t="str">
        <f t="shared" si="7"/>
        <v/>
      </c>
      <c r="I73" s="42"/>
      <c r="J73" s="15"/>
      <c r="K73" s="43"/>
      <c r="L73" s="54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61"/>
    </row>
    <row r="74" spans="2:31" ht="12.75" customHeight="1" x14ac:dyDescent="0.2">
      <c r="B74" s="27"/>
      <c r="D74" s="50"/>
      <c r="E74" s="15"/>
      <c r="F74" s="42"/>
      <c r="G74" s="15"/>
      <c r="H74" s="15" t="str">
        <f t="shared" si="7"/>
        <v/>
      </c>
      <c r="I74" s="42"/>
      <c r="J74" s="15"/>
      <c r="K74" s="43"/>
      <c r="L74" s="54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61"/>
    </row>
    <row r="75" spans="2:31" ht="12.75" customHeight="1" x14ac:dyDescent="0.2">
      <c r="B75" s="27"/>
      <c r="D75" s="50"/>
      <c r="E75" s="15"/>
      <c r="F75" s="42"/>
      <c r="G75" s="15"/>
      <c r="H75" s="15" t="str">
        <f t="shared" si="7"/>
        <v/>
      </c>
      <c r="I75" s="42"/>
      <c r="J75" s="15"/>
      <c r="K75" s="43"/>
      <c r="L75" s="54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61"/>
    </row>
    <row r="76" spans="2:31" ht="12.75" customHeight="1" x14ac:dyDescent="0.2">
      <c r="B76" s="27"/>
      <c r="D76" s="50"/>
      <c r="E76" s="15"/>
      <c r="F76" s="42"/>
      <c r="G76" s="15"/>
      <c r="H76" s="15" t="str">
        <f t="shared" si="7"/>
        <v/>
      </c>
      <c r="I76" s="42"/>
      <c r="J76" s="15"/>
      <c r="K76" s="43"/>
      <c r="L76" s="54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61"/>
    </row>
    <row r="77" spans="2:31" ht="12.75" customHeight="1" x14ac:dyDescent="0.2">
      <c r="B77" s="27"/>
      <c r="D77" s="50"/>
      <c r="E77" s="15"/>
      <c r="F77" s="42"/>
      <c r="G77" s="15"/>
      <c r="H77" s="15" t="str">
        <f t="shared" si="7"/>
        <v/>
      </c>
      <c r="I77" s="42"/>
      <c r="J77" s="15"/>
      <c r="K77" s="43"/>
      <c r="L77" s="54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61"/>
    </row>
    <row r="78" spans="2:31" ht="12.75" customHeight="1" x14ac:dyDescent="0.2">
      <c r="B78" s="27"/>
      <c r="D78" s="50"/>
      <c r="E78" s="15"/>
      <c r="F78" s="42"/>
      <c r="G78" s="15"/>
      <c r="H78" s="15" t="str">
        <f t="shared" si="7"/>
        <v/>
      </c>
      <c r="I78" s="42"/>
      <c r="J78" s="15"/>
      <c r="K78" s="43"/>
      <c r="L78" s="54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61"/>
    </row>
    <row r="79" spans="2:31" ht="12.75" customHeight="1" x14ac:dyDescent="0.2">
      <c r="B79" s="27"/>
      <c r="D79" s="50"/>
      <c r="E79" s="15"/>
      <c r="F79" s="42"/>
      <c r="G79" s="15"/>
      <c r="H79" s="15" t="str">
        <f t="shared" si="7"/>
        <v/>
      </c>
      <c r="I79" s="42"/>
      <c r="J79" s="15"/>
      <c r="K79" s="43"/>
      <c r="L79" s="54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61"/>
    </row>
    <row r="80" spans="2:31" ht="12.75" customHeight="1" x14ac:dyDescent="0.2">
      <c r="B80" s="27"/>
      <c r="D80" s="50"/>
      <c r="E80" s="15"/>
      <c r="F80" s="42"/>
      <c r="G80" s="15"/>
      <c r="H80" s="15" t="str">
        <f t="shared" si="7"/>
        <v/>
      </c>
      <c r="I80" s="42"/>
      <c r="J80" s="15"/>
      <c r="K80" s="43"/>
      <c r="L80" s="54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61"/>
    </row>
    <row r="81" spans="2:31" ht="12.75" customHeight="1" x14ac:dyDescent="0.2">
      <c r="B81" s="27"/>
      <c r="D81" s="50"/>
      <c r="E81" s="15"/>
      <c r="F81" s="42"/>
      <c r="G81" s="15"/>
      <c r="H81" s="15" t="str">
        <f t="shared" si="7"/>
        <v/>
      </c>
      <c r="I81" s="42"/>
      <c r="J81" s="15"/>
      <c r="K81" s="43"/>
      <c r="L81" s="56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62"/>
    </row>
    <row r="82" spans="2:31" ht="12.75" customHeight="1" thickBot="1" x14ac:dyDescent="0.25">
      <c r="B82" s="28"/>
      <c r="D82" s="50"/>
      <c r="E82" s="15"/>
      <c r="F82" s="42"/>
      <c r="G82" s="15"/>
      <c r="H82" s="15" t="str">
        <f t="shared" ref="H82" si="10">IF(I82="","","TO")</f>
        <v/>
      </c>
      <c r="I82" s="42"/>
      <c r="J82" s="15"/>
      <c r="K82" s="43"/>
      <c r="L82" s="58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63"/>
    </row>
    <row r="83" spans="2:31" ht="12.75" customHeight="1" thickBot="1" x14ac:dyDescent="0.25">
      <c r="B83" s="5" t="s">
        <v>11</v>
      </c>
      <c r="D83" s="89" t="s">
        <v>2</v>
      </c>
      <c r="E83" s="90"/>
      <c r="F83" s="90"/>
      <c r="G83" s="90"/>
      <c r="H83" s="90"/>
      <c r="I83" s="90"/>
      <c r="J83" s="90"/>
      <c r="K83" s="91"/>
      <c r="L83" s="51">
        <f t="shared" ref="L83:AC83" si="11">IF(L10="","",IF(L23="",IF(SUM(COUNTIF(L24:L82,"LS")+COUNTIF(L24:L82,"LUMP"))&gt;0,"LS",""),SUM(L24:L82)))</f>
        <v>901</v>
      </c>
      <c r="M83" s="51">
        <f t="shared" si="11"/>
        <v>388</v>
      </c>
      <c r="N83" s="51">
        <f t="shared" si="11"/>
        <v>2</v>
      </c>
      <c r="O83" s="51">
        <f t="shared" si="11"/>
        <v>4</v>
      </c>
      <c r="P83" s="51">
        <f t="shared" si="11"/>
        <v>1</v>
      </c>
      <c r="Q83" s="51">
        <f t="shared" si="11"/>
        <v>2</v>
      </c>
      <c r="R83" s="51">
        <f t="shared" si="11"/>
        <v>1</v>
      </c>
      <c r="S83" s="51">
        <f t="shared" si="11"/>
        <v>88</v>
      </c>
      <c r="T83" s="51">
        <f t="shared" si="11"/>
        <v>738</v>
      </c>
      <c r="U83" s="51">
        <f t="shared" si="11"/>
        <v>175</v>
      </c>
      <c r="V83" s="51">
        <f t="shared" si="11"/>
        <v>3.8507777777777772</v>
      </c>
      <c r="W83" s="51">
        <f t="shared" si="11"/>
        <v>124</v>
      </c>
      <c r="X83" s="51">
        <f t="shared" si="11"/>
        <v>1</v>
      </c>
      <c r="Y83" s="51">
        <f t="shared" si="11"/>
        <v>1</v>
      </c>
      <c r="Z83" s="51">
        <f t="shared" si="11"/>
        <v>2</v>
      </c>
      <c r="AA83" s="51">
        <f t="shared" si="11"/>
        <v>20</v>
      </c>
      <c r="AB83" s="51">
        <f t="shared" si="11"/>
        <v>1</v>
      </c>
      <c r="AC83" s="51" t="str">
        <f t="shared" si="11"/>
        <v/>
      </c>
      <c r="AD83" s="51"/>
      <c r="AE83" s="51" t="str">
        <f>IF(AE10="","",IF(AE23="",IF(SUM(COUNTIF(AE24:AE82,"LS")+COUNTIF(AE24:AE82,"LUMP"))&gt;0,"LS",""),SUM(AE24:AE82)))</f>
        <v/>
      </c>
    </row>
    <row r="84" spans="2:31" ht="12.75" customHeight="1" thickBot="1" x14ac:dyDescent="0.25"/>
    <row r="85" spans="2:31" ht="12.75" customHeight="1" thickBot="1" x14ac:dyDescent="0.25">
      <c r="B85" s="25" t="s">
        <v>9</v>
      </c>
      <c r="D85" s="92" t="str">
        <f>"SUBSUMMARY SHEET " &amp; B86</f>
        <v xml:space="preserve">SUBSUMMARY SHEET </v>
      </c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</row>
    <row r="86" spans="2:31" ht="12.75" customHeight="1" thickBot="1" x14ac:dyDescent="0.25">
      <c r="B86" s="29"/>
      <c r="D86" s="79" t="s">
        <v>7</v>
      </c>
      <c r="E86" s="79"/>
      <c r="F86" s="79"/>
      <c r="G86" s="79"/>
      <c r="H86" s="79"/>
      <c r="I86" s="79"/>
      <c r="J86" s="79"/>
      <c r="K86" s="32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2:31" ht="12.75" customHeight="1" thickBot="1" x14ac:dyDescent="0.25">
      <c r="D87" s="93" t="s">
        <v>8</v>
      </c>
      <c r="E87" s="93"/>
      <c r="F87" s="93"/>
      <c r="G87" s="93"/>
      <c r="H87" s="93"/>
      <c r="I87" s="93"/>
      <c r="J87" s="93"/>
      <c r="K87" s="33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spans="2:31" ht="12.75" customHeight="1" x14ac:dyDescent="0.2">
      <c r="B88" s="107" t="s">
        <v>10</v>
      </c>
      <c r="D88" s="103" t="s">
        <v>20</v>
      </c>
      <c r="E88" s="103" t="s">
        <v>21</v>
      </c>
      <c r="F88" s="94" t="s">
        <v>0</v>
      </c>
      <c r="G88" s="95"/>
      <c r="H88" s="95"/>
      <c r="I88" s="95"/>
      <c r="J88" s="96"/>
      <c r="K88" s="34"/>
      <c r="L88" s="7" t="str">
        <f t="shared" ref="L88:AE88" si="12">IF(OR(TRIM(L86)=0,TRIM(L86)=""),"",IF(IFERROR(TRIM(INDEX(QryItemNamed,MATCH(TRIM(L86),ITEM,0),2)),"")="Y","SPECIAL",LEFT(IFERROR(TRIM(INDEX(ITEM,MATCH(TRIM(L86),ITEM,0))),""),3)))</f>
        <v/>
      </c>
      <c r="M88" s="8" t="str">
        <f t="shared" si="12"/>
        <v/>
      </c>
      <c r="N88" s="8" t="str">
        <f t="shared" si="12"/>
        <v/>
      </c>
      <c r="O88" s="8" t="str">
        <f t="shared" si="12"/>
        <v/>
      </c>
      <c r="P88" s="8" t="str">
        <f t="shared" si="12"/>
        <v/>
      </c>
      <c r="Q88" s="8" t="str">
        <f t="shared" si="12"/>
        <v/>
      </c>
      <c r="R88" s="8" t="str">
        <f t="shared" si="12"/>
        <v/>
      </c>
      <c r="S88" s="8" t="str">
        <f t="shared" si="12"/>
        <v/>
      </c>
      <c r="T88" s="8" t="str">
        <f t="shared" si="12"/>
        <v/>
      </c>
      <c r="U88" s="8"/>
      <c r="V88" s="8"/>
      <c r="W88" s="8" t="str">
        <f t="shared" si="12"/>
        <v/>
      </c>
      <c r="X88" s="8" t="str">
        <f t="shared" si="12"/>
        <v/>
      </c>
      <c r="Y88" s="8" t="str">
        <f t="shared" si="12"/>
        <v/>
      </c>
      <c r="Z88" s="8" t="str">
        <f t="shared" si="12"/>
        <v/>
      </c>
      <c r="AA88" s="8" t="str">
        <f t="shared" si="12"/>
        <v/>
      </c>
      <c r="AB88" s="8" t="str">
        <f t="shared" si="12"/>
        <v/>
      </c>
      <c r="AC88" s="8" t="str">
        <f t="shared" si="12"/>
        <v/>
      </c>
      <c r="AD88" s="8"/>
      <c r="AE88" s="8" t="str">
        <f t="shared" si="12"/>
        <v/>
      </c>
    </row>
    <row r="89" spans="2:31" ht="12.75" customHeight="1" x14ac:dyDescent="0.2">
      <c r="B89" s="108"/>
      <c r="D89" s="81"/>
      <c r="E89" s="81"/>
      <c r="F89" s="97"/>
      <c r="G89" s="98"/>
      <c r="H89" s="98"/>
      <c r="I89" s="98"/>
      <c r="J89" s="99"/>
      <c r="K89" s="39"/>
      <c r="L89" s="87" t="str">
        <f t="shared" ref="L89:AE89" si="13">IF(OR(TRIM(L86)=0,TRIM(L86)=""),IF(L87="","",L87),IF(IFERROR(TRIM(INDEX(QryItemNamed,MATCH(TRIM(L86),ITEM,0),2)),"")="Y",TRIM(RIGHT(IFERROR(TRIM(INDEX(QryItemNamed,MATCH(TRIM(L86),ITEM,0),4)),"123456789012"),LEN(IFERROR(TRIM(INDEX(QryItemNamed,MATCH(TRIM(L86),ITEM,0),4)),"123456789012"))-9))&amp;L87,IFERROR(TRIM(INDEX(QryItemNamed,MATCH(TRIM(L86),ITEM,0),4))&amp;L87,"ITEM CODE DOES NOT EXIST IN ITEM MASTER")))</f>
        <v/>
      </c>
      <c r="M89" s="74" t="str">
        <f t="shared" si="13"/>
        <v/>
      </c>
      <c r="N89" s="74" t="str">
        <f t="shared" si="13"/>
        <v/>
      </c>
      <c r="O89" s="74" t="str">
        <f t="shared" si="13"/>
        <v/>
      </c>
      <c r="P89" s="68" t="str">
        <f t="shared" si="13"/>
        <v/>
      </c>
      <c r="Q89" s="68" t="str">
        <f t="shared" si="13"/>
        <v/>
      </c>
      <c r="R89" s="68" t="str">
        <f t="shared" si="13"/>
        <v/>
      </c>
      <c r="S89" s="68" t="str">
        <f t="shared" si="13"/>
        <v/>
      </c>
      <c r="T89" s="68" t="str">
        <f t="shared" si="13"/>
        <v/>
      </c>
      <c r="U89" s="64"/>
      <c r="V89" s="64"/>
      <c r="W89" s="68" t="str">
        <f t="shared" si="13"/>
        <v/>
      </c>
      <c r="X89" s="68" t="str">
        <f t="shared" si="13"/>
        <v/>
      </c>
      <c r="Y89" s="68" t="str">
        <f t="shared" si="13"/>
        <v/>
      </c>
      <c r="Z89" s="68" t="str">
        <f t="shared" si="13"/>
        <v/>
      </c>
      <c r="AA89" s="68" t="str">
        <f t="shared" si="13"/>
        <v/>
      </c>
      <c r="AB89" s="68" t="str">
        <f t="shared" si="13"/>
        <v/>
      </c>
      <c r="AC89" s="69" t="str">
        <f t="shared" si="13"/>
        <v/>
      </c>
      <c r="AD89" s="65"/>
      <c r="AE89" s="68" t="str">
        <f t="shared" si="13"/>
        <v/>
      </c>
    </row>
    <row r="90" spans="2:31" ht="12.75" customHeight="1" x14ac:dyDescent="0.2">
      <c r="B90" s="108"/>
      <c r="D90" s="81"/>
      <c r="E90" s="81"/>
      <c r="F90" s="97"/>
      <c r="G90" s="98"/>
      <c r="H90" s="98"/>
      <c r="I90" s="98"/>
      <c r="J90" s="99"/>
      <c r="K90" s="39"/>
      <c r="L90" s="87"/>
      <c r="M90" s="74"/>
      <c r="N90" s="74"/>
      <c r="O90" s="74"/>
      <c r="P90" s="68"/>
      <c r="Q90" s="68"/>
      <c r="R90" s="68"/>
      <c r="S90" s="68"/>
      <c r="T90" s="68"/>
      <c r="U90" s="64"/>
      <c r="V90" s="64"/>
      <c r="W90" s="68"/>
      <c r="X90" s="68"/>
      <c r="Y90" s="68"/>
      <c r="Z90" s="68"/>
      <c r="AA90" s="68"/>
      <c r="AB90" s="68"/>
      <c r="AC90" s="70"/>
      <c r="AD90" s="66"/>
      <c r="AE90" s="68"/>
    </row>
    <row r="91" spans="2:31" ht="12.75" customHeight="1" x14ac:dyDescent="0.2">
      <c r="B91" s="108"/>
      <c r="D91" s="81"/>
      <c r="E91" s="81"/>
      <c r="F91" s="97"/>
      <c r="G91" s="98"/>
      <c r="H91" s="98"/>
      <c r="I91" s="98"/>
      <c r="J91" s="99"/>
      <c r="K91" s="39"/>
      <c r="L91" s="87"/>
      <c r="M91" s="74"/>
      <c r="N91" s="74"/>
      <c r="O91" s="74"/>
      <c r="P91" s="68"/>
      <c r="Q91" s="68"/>
      <c r="R91" s="68"/>
      <c r="S91" s="68"/>
      <c r="T91" s="68"/>
      <c r="U91" s="64"/>
      <c r="V91" s="64"/>
      <c r="W91" s="68"/>
      <c r="X91" s="68"/>
      <c r="Y91" s="68"/>
      <c r="Z91" s="68"/>
      <c r="AA91" s="68"/>
      <c r="AB91" s="68"/>
      <c r="AC91" s="70"/>
      <c r="AD91" s="66"/>
      <c r="AE91" s="68"/>
    </row>
    <row r="92" spans="2:31" ht="12.75" customHeight="1" x14ac:dyDescent="0.2">
      <c r="B92" s="108"/>
      <c r="D92" s="81"/>
      <c r="E92" s="81"/>
      <c r="F92" s="97"/>
      <c r="G92" s="98"/>
      <c r="H92" s="98"/>
      <c r="I92" s="98"/>
      <c r="J92" s="99"/>
      <c r="K92" s="39"/>
      <c r="L92" s="87"/>
      <c r="M92" s="74"/>
      <c r="N92" s="74"/>
      <c r="O92" s="74"/>
      <c r="P92" s="68"/>
      <c r="Q92" s="68"/>
      <c r="R92" s="68"/>
      <c r="S92" s="68"/>
      <c r="T92" s="68"/>
      <c r="U92" s="64"/>
      <c r="V92" s="64"/>
      <c r="W92" s="68"/>
      <c r="X92" s="68"/>
      <c r="Y92" s="68"/>
      <c r="Z92" s="68"/>
      <c r="AA92" s="68"/>
      <c r="AB92" s="68"/>
      <c r="AC92" s="70"/>
      <c r="AD92" s="66"/>
      <c r="AE92" s="68"/>
    </row>
    <row r="93" spans="2:31" ht="12.75" customHeight="1" x14ac:dyDescent="0.2">
      <c r="B93" s="108"/>
      <c r="D93" s="81"/>
      <c r="E93" s="81"/>
      <c r="F93" s="97"/>
      <c r="G93" s="98"/>
      <c r="H93" s="98"/>
      <c r="I93" s="98"/>
      <c r="J93" s="99"/>
      <c r="K93" s="39"/>
      <c r="L93" s="87"/>
      <c r="M93" s="74"/>
      <c r="N93" s="74"/>
      <c r="O93" s="74"/>
      <c r="P93" s="68"/>
      <c r="Q93" s="68"/>
      <c r="R93" s="68"/>
      <c r="S93" s="68"/>
      <c r="T93" s="68"/>
      <c r="U93" s="64"/>
      <c r="V93" s="64"/>
      <c r="W93" s="68"/>
      <c r="X93" s="68"/>
      <c r="Y93" s="68"/>
      <c r="Z93" s="68"/>
      <c r="AA93" s="68"/>
      <c r="AB93" s="68"/>
      <c r="AC93" s="70"/>
      <c r="AD93" s="66"/>
      <c r="AE93" s="68"/>
    </row>
    <row r="94" spans="2:31" ht="12.75" customHeight="1" x14ac:dyDescent="0.2">
      <c r="B94" s="108"/>
      <c r="D94" s="81"/>
      <c r="E94" s="81"/>
      <c r="F94" s="97"/>
      <c r="G94" s="98"/>
      <c r="H94" s="98"/>
      <c r="I94" s="98"/>
      <c r="J94" s="99"/>
      <c r="K94" s="39"/>
      <c r="L94" s="87"/>
      <c r="M94" s="74"/>
      <c r="N94" s="74"/>
      <c r="O94" s="74"/>
      <c r="P94" s="68"/>
      <c r="Q94" s="68"/>
      <c r="R94" s="68"/>
      <c r="S94" s="68"/>
      <c r="T94" s="68"/>
      <c r="U94" s="64"/>
      <c r="V94" s="64"/>
      <c r="W94" s="68"/>
      <c r="X94" s="68"/>
      <c r="Y94" s="68"/>
      <c r="Z94" s="68"/>
      <c r="AA94" s="68"/>
      <c r="AB94" s="68"/>
      <c r="AC94" s="70"/>
      <c r="AD94" s="66"/>
      <c r="AE94" s="68"/>
    </row>
    <row r="95" spans="2:31" ht="12.75" customHeight="1" x14ac:dyDescent="0.2">
      <c r="B95" s="108"/>
      <c r="D95" s="81"/>
      <c r="E95" s="81"/>
      <c r="F95" s="97"/>
      <c r="G95" s="98"/>
      <c r="H95" s="98"/>
      <c r="I95" s="98"/>
      <c r="J95" s="99"/>
      <c r="K95" s="39"/>
      <c r="L95" s="87"/>
      <c r="M95" s="74"/>
      <c r="N95" s="74"/>
      <c r="O95" s="74"/>
      <c r="P95" s="68"/>
      <c r="Q95" s="68"/>
      <c r="R95" s="68"/>
      <c r="S95" s="68"/>
      <c r="T95" s="68"/>
      <c r="U95" s="64"/>
      <c r="V95" s="64"/>
      <c r="W95" s="68"/>
      <c r="X95" s="68"/>
      <c r="Y95" s="68"/>
      <c r="Z95" s="68"/>
      <c r="AA95" s="68"/>
      <c r="AB95" s="68"/>
      <c r="AC95" s="70"/>
      <c r="AD95" s="66"/>
      <c r="AE95" s="68"/>
    </row>
    <row r="96" spans="2:31" ht="12.75" customHeight="1" x14ac:dyDescent="0.2">
      <c r="B96" s="108"/>
      <c r="D96" s="81"/>
      <c r="E96" s="81"/>
      <c r="F96" s="97"/>
      <c r="G96" s="98"/>
      <c r="H96" s="98"/>
      <c r="I96" s="98"/>
      <c r="J96" s="99"/>
      <c r="K96" s="39"/>
      <c r="L96" s="87"/>
      <c r="M96" s="74"/>
      <c r="N96" s="74"/>
      <c r="O96" s="74"/>
      <c r="P96" s="68"/>
      <c r="Q96" s="68"/>
      <c r="R96" s="68"/>
      <c r="S96" s="68"/>
      <c r="T96" s="68"/>
      <c r="U96" s="64"/>
      <c r="V96" s="64"/>
      <c r="W96" s="68"/>
      <c r="X96" s="68"/>
      <c r="Y96" s="68"/>
      <c r="Z96" s="68"/>
      <c r="AA96" s="68"/>
      <c r="AB96" s="68"/>
      <c r="AC96" s="70"/>
      <c r="AD96" s="66"/>
      <c r="AE96" s="68"/>
    </row>
    <row r="97" spans="2:31" ht="12.75" customHeight="1" x14ac:dyDescent="0.2">
      <c r="B97" s="108"/>
      <c r="D97" s="81"/>
      <c r="E97" s="81"/>
      <c r="F97" s="97"/>
      <c r="G97" s="98"/>
      <c r="H97" s="98"/>
      <c r="I97" s="98"/>
      <c r="J97" s="99"/>
      <c r="K97" s="39"/>
      <c r="L97" s="87"/>
      <c r="M97" s="74"/>
      <c r="N97" s="74"/>
      <c r="O97" s="74"/>
      <c r="P97" s="68"/>
      <c r="Q97" s="68"/>
      <c r="R97" s="68"/>
      <c r="S97" s="68"/>
      <c r="T97" s="68"/>
      <c r="U97" s="64"/>
      <c r="V97" s="64"/>
      <c r="W97" s="68"/>
      <c r="X97" s="68"/>
      <c r="Y97" s="68"/>
      <c r="Z97" s="68"/>
      <c r="AA97" s="68"/>
      <c r="AB97" s="68"/>
      <c r="AC97" s="70"/>
      <c r="AD97" s="66"/>
      <c r="AE97" s="68"/>
    </row>
    <row r="98" spans="2:31" ht="12.75" customHeight="1" x14ac:dyDescent="0.2">
      <c r="B98" s="108"/>
      <c r="D98" s="81"/>
      <c r="E98" s="81"/>
      <c r="F98" s="97"/>
      <c r="G98" s="98"/>
      <c r="H98" s="98"/>
      <c r="I98" s="98"/>
      <c r="J98" s="99"/>
      <c r="K98" s="39"/>
      <c r="L98" s="87"/>
      <c r="M98" s="74"/>
      <c r="N98" s="74"/>
      <c r="O98" s="74"/>
      <c r="P98" s="68"/>
      <c r="Q98" s="68"/>
      <c r="R98" s="68"/>
      <c r="S98" s="68"/>
      <c r="T98" s="68"/>
      <c r="U98" s="64"/>
      <c r="V98" s="64"/>
      <c r="W98" s="68"/>
      <c r="X98" s="68"/>
      <c r="Y98" s="68"/>
      <c r="Z98" s="68"/>
      <c r="AA98" s="68"/>
      <c r="AB98" s="68"/>
      <c r="AC98" s="70"/>
      <c r="AD98" s="66"/>
      <c r="AE98" s="68"/>
    </row>
    <row r="99" spans="2:31" ht="12.75" customHeight="1" x14ac:dyDescent="0.2">
      <c r="B99" s="108"/>
      <c r="D99" s="81"/>
      <c r="E99" s="81"/>
      <c r="F99" s="97"/>
      <c r="G99" s="98"/>
      <c r="H99" s="98"/>
      <c r="I99" s="98"/>
      <c r="J99" s="99"/>
      <c r="K99" s="39"/>
      <c r="L99" s="87"/>
      <c r="M99" s="74"/>
      <c r="N99" s="74"/>
      <c r="O99" s="74"/>
      <c r="P99" s="68"/>
      <c r="Q99" s="68"/>
      <c r="R99" s="68"/>
      <c r="S99" s="68"/>
      <c r="T99" s="68"/>
      <c r="U99" s="64"/>
      <c r="V99" s="64"/>
      <c r="W99" s="68"/>
      <c r="X99" s="68"/>
      <c r="Y99" s="68"/>
      <c r="Z99" s="68"/>
      <c r="AA99" s="68"/>
      <c r="AB99" s="68"/>
      <c r="AC99" s="70"/>
      <c r="AD99" s="66"/>
      <c r="AE99" s="68"/>
    </row>
    <row r="100" spans="2:31" ht="12.75" customHeight="1" x14ac:dyDescent="0.2">
      <c r="B100" s="108"/>
      <c r="D100" s="81"/>
      <c r="E100" s="81"/>
      <c r="F100" s="97"/>
      <c r="G100" s="98"/>
      <c r="H100" s="98"/>
      <c r="I100" s="98"/>
      <c r="J100" s="99"/>
      <c r="K100" s="39"/>
      <c r="L100" s="87"/>
      <c r="M100" s="74"/>
      <c r="N100" s="74"/>
      <c r="O100" s="74"/>
      <c r="P100" s="68"/>
      <c r="Q100" s="68"/>
      <c r="R100" s="68"/>
      <c r="S100" s="68"/>
      <c r="T100" s="68"/>
      <c r="U100" s="64"/>
      <c r="V100" s="64"/>
      <c r="W100" s="68"/>
      <c r="X100" s="68"/>
      <c r="Y100" s="68"/>
      <c r="Z100" s="68"/>
      <c r="AA100" s="68"/>
      <c r="AB100" s="68"/>
      <c r="AC100" s="71"/>
      <c r="AD100" s="67"/>
      <c r="AE100" s="68"/>
    </row>
    <row r="101" spans="2:31" ht="12.75" customHeight="1" thickBot="1" x14ac:dyDescent="0.25">
      <c r="B101" s="109"/>
      <c r="D101" s="82"/>
      <c r="E101" s="82"/>
      <c r="F101" s="100"/>
      <c r="G101" s="101"/>
      <c r="H101" s="101"/>
      <c r="I101" s="101"/>
      <c r="J101" s="102"/>
      <c r="K101" s="35"/>
      <c r="L101" s="9" t="str">
        <f t="shared" ref="L101:AE101" si="14">IF(OR(TRIM(L86)=0,TRIM(L86)=""),"",IFERROR(TRIM(INDEX(QryItemNamed,MATCH(TRIM(L86),ITEM,0),3)),""))</f>
        <v/>
      </c>
      <c r="M101" s="10" t="str">
        <f t="shared" si="14"/>
        <v/>
      </c>
      <c r="N101" s="10" t="str">
        <f t="shared" si="14"/>
        <v/>
      </c>
      <c r="O101" s="10" t="str">
        <f t="shared" si="14"/>
        <v/>
      </c>
      <c r="P101" s="10" t="str">
        <f t="shared" si="14"/>
        <v/>
      </c>
      <c r="Q101" s="10" t="str">
        <f t="shared" si="14"/>
        <v/>
      </c>
      <c r="R101" s="10" t="str">
        <f t="shared" si="14"/>
        <v/>
      </c>
      <c r="S101" s="10" t="str">
        <f t="shared" si="14"/>
        <v/>
      </c>
      <c r="T101" s="10" t="str">
        <f t="shared" si="14"/>
        <v/>
      </c>
      <c r="U101" s="10"/>
      <c r="V101" s="10"/>
      <c r="W101" s="10" t="str">
        <f t="shared" si="14"/>
        <v/>
      </c>
      <c r="X101" s="10" t="str">
        <f t="shared" si="14"/>
        <v/>
      </c>
      <c r="Y101" s="10" t="str">
        <f t="shared" si="14"/>
        <v/>
      </c>
      <c r="Z101" s="10" t="str">
        <f t="shared" si="14"/>
        <v/>
      </c>
      <c r="AA101" s="10" t="str">
        <f t="shared" si="14"/>
        <v/>
      </c>
      <c r="AB101" s="10" t="str">
        <f t="shared" si="14"/>
        <v/>
      </c>
      <c r="AC101" s="10" t="str">
        <f t="shared" si="14"/>
        <v/>
      </c>
      <c r="AD101" s="10"/>
      <c r="AE101" s="10" t="str">
        <f t="shared" si="14"/>
        <v/>
      </c>
    </row>
    <row r="102" spans="2:31" ht="12.75" customHeight="1" x14ac:dyDescent="0.2">
      <c r="B102" s="26"/>
      <c r="D102" s="11"/>
      <c r="E102" s="11"/>
      <c r="F102" s="12"/>
      <c r="G102" s="13"/>
      <c r="H102" s="11" t="s">
        <v>1</v>
      </c>
      <c r="I102" s="12"/>
      <c r="J102" s="14"/>
      <c r="K102" s="37"/>
      <c r="L102" s="13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</row>
    <row r="103" spans="2:31" ht="12.75" customHeight="1" x14ac:dyDescent="0.2">
      <c r="B103" s="27"/>
      <c r="D103" s="15"/>
      <c r="E103" s="15"/>
      <c r="F103" s="16"/>
      <c r="G103" s="17"/>
      <c r="H103" s="15"/>
      <c r="I103" s="16"/>
      <c r="J103" s="18"/>
      <c r="K103" s="38"/>
      <c r="L103" s="17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38"/>
      <c r="L104" s="17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38"/>
      <c r="L105" s="17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38"/>
      <c r="L106" s="17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38"/>
      <c r="L107" s="17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38"/>
      <c r="L108" s="17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38"/>
      <c r="L109" s="17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38"/>
      <c r="L110" s="17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38"/>
      <c r="L111" s="17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38"/>
      <c r="L112" s="17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38"/>
      <c r="L113" s="17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38"/>
      <c r="L114" s="17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38"/>
      <c r="L115" s="17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38"/>
      <c r="L116" s="17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38"/>
      <c r="L117" s="17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38"/>
      <c r="L118" s="17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38"/>
      <c r="L119" s="17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38"/>
      <c r="L120" s="17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38"/>
      <c r="L121" s="1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38"/>
      <c r="L122" s="17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38"/>
      <c r="L123" s="17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38"/>
      <c r="L124" s="17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38"/>
      <c r="L125" s="17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38"/>
      <c r="L126" s="17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38"/>
      <c r="L127" s="17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38"/>
      <c r="L128" s="17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38"/>
      <c r="L129" s="17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38"/>
      <c r="L130" s="17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38"/>
      <c r="L131" s="17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38"/>
      <c r="L132" s="17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38"/>
      <c r="L133" s="17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38"/>
      <c r="L134" s="17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38"/>
      <c r="L135" s="17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38"/>
      <c r="L136" s="17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38"/>
      <c r="L137" s="17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38"/>
      <c r="L138" s="17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38"/>
      <c r="L139" s="17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38"/>
      <c r="L140" s="17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38"/>
      <c r="L141" s="17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38"/>
      <c r="L142" s="17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38"/>
      <c r="L143" s="17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38"/>
      <c r="L144" s="17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38"/>
      <c r="L145" s="17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38"/>
      <c r="L146" s="17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38"/>
      <c r="L147" s="17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38"/>
      <c r="L148" s="17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38"/>
      <c r="L149" s="17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38"/>
      <c r="L150" s="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38"/>
      <c r="L151" s="17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38"/>
      <c r="L152" s="17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38"/>
      <c r="L153" s="17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38"/>
      <c r="L154" s="17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38"/>
      <c r="L155" s="17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38"/>
      <c r="L156" s="17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38"/>
      <c r="L157" s="17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38"/>
      <c r="L158" s="17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38"/>
      <c r="L159" s="17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38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thickBot="1" x14ac:dyDescent="0.25">
      <c r="B161" s="28"/>
      <c r="D161" s="15"/>
      <c r="E161" s="15"/>
      <c r="F161" s="16"/>
      <c r="G161" s="17"/>
      <c r="H161" s="15"/>
      <c r="I161" s="16"/>
      <c r="J161" s="18"/>
      <c r="K161" s="38"/>
      <c r="L161" s="17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x14ac:dyDescent="0.2">
      <c r="B162" s="5" t="s">
        <v>11</v>
      </c>
      <c r="D162" s="104" t="s">
        <v>2</v>
      </c>
      <c r="E162" s="105"/>
      <c r="F162" s="105"/>
      <c r="G162" s="105"/>
      <c r="H162" s="105"/>
      <c r="I162" s="105"/>
      <c r="J162" s="106"/>
      <c r="K162" s="36"/>
      <c r="L162" s="19" t="str">
        <f>IF(L86="","",IF(OR(L101="", L101="LS", L101="LUMP"),IF(SUM(COUNTIF(L102:L161,"LS")+COUNTIF(L102:L161,"LUMP"))&gt;0,"LS",""),IF(SUM(L102:L161)&gt;0,ROUNDUP(SUM(L102:L161),0),"")))</f>
        <v/>
      </c>
      <c r="M162" s="19" t="str">
        <f t="shared" ref="M162:AE162" si="15">IF(M86="","",IF(OR(M101="", M101="LS", M101="LUMP"),IF(SUM(COUNTIF(M102:M161,"LS")+COUNTIF(M102:M161,"LUMP"))&gt;0,"LS",""),IF(SUM(M102:M161)&gt;0,ROUNDUP(SUM(M102:M161),0),"")))</f>
        <v/>
      </c>
      <c r="N162" s="19" t="str">
        <f t="shared" si="15"/>
        <v/>
      </c>
      <c r="O162" s="19" t="str">
        <f t="shared" si="15"/>
        <v/>
      </c>
      <c r="P162" s="19" t="str">
        <f t="shared" si="15"/>
        <v/>
      </c>
      <c r="Q162" s="19" t="str">
        <f t="shared" si="15"/>
        <v/>
      </c>
      <c r="R162" s="19" t="str">
        <f t="shared" si="15"/>
        <v/>
      </c>
      <c r="S162" s="19" t="str">
        <f t="shared" si="15"/>
        <v/>
      </c>
      <c r="T162" s="19" t="str">
        <f t="shared" si="15"/>
        <v/>
      </c>
      <c r="U162" s="19"/>
      <c r="V162" s="19"/>
      <c r="W162" s="19" t="str">
        <f t="shared" si="15"/>
        <v/>
      </c>
      <c r="X162" s="19" t="str">
        <f t="shared" si="15"/>
        <v/>
      </c>
      <c r="Y162" s="19" t="str">
        <f t="shared" si="15"/>
        <v/>
      </c>
      <c r="Z162" s="19" t="str">
        <f t="shared" si="15"/>
        <v/>
      </c>
      <c r="AA162" s="19" t="str">
        <f t="shared" si="15"/>
        <v/>
      </c>
      <c r="AB162" s="19" t="str">
        <f t="shared" si="15"/>
        <v/>
      </c>
      <c r="AC162" s="19" t="str">
        <f t="shared" si="15"/>
        <v/>
      </c>
      <c r="AD162" s="19"/>
      <c r="AE162" s="19" t="str">
        <f t="shared" si="15"/>
        <v/>
      </c>
    </row>
    <row r="163" spans="2:31" ht="12.75" customHeight="1" thickBot="1" x14ac:dyDescent="0.25"/>
    <row r="164" spans="2:31" ht="12.75" customHeight="1" thickBot="1" x14ac:dyDescent="0.25">
      <c r="B164" s="25" t="s">
        <v>9</v>
      </c>
      <c r="D164" s="92" t="str">
        <f>"SUBSUMMARY SHEET " &amp; B165</f>
        <v xml:space="preserve">SUBSUMMARY SHEET </v>
      </c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</row>
    <row r="165" spans="2:31" ht="12.75" customHeight="1" thickBot="1" x14ac:dyDescent="0.25">
      <c r="B165" s="29"/>
      <c r="D165" s="79" t="s">
        <v>7</v>
      </c>
      <c r="E165" s="79"/>
      <c r="F165" s="79"/>
      <c r="G165" s="79"/>
      <c r="H165" s="79"/>
      <c r="I165" s="79"/>
      <c r="J165" s="79"/>
      <c r="K165" s="32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</row>
    <row r="166" spans="2:31" ht="12.75" customHeight="1" thickBot="1" x14ac:dyDescent="0.25">
      <c r="D166" s="93" t="s">
        <v>8</v>
      </c>
      <c r="E166" s="93"/>
      <c r="F166" s="93"/>
      <c r="G166" s="93"/>
      <c r="H166" s="93"/>
      <c r="I166" s="93"/>
      <c r="J166" s="93"/>
      <c r="K166" s="33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</row>
    <row r="167" spans="2:31" ht="12.75" customHeight="1" x14ac:dyDescent="0.2">
      <c r="B167" s="107" t="s">
        <v>10</v>
      </c>
      <c r="D167" s="103" t="s">
        <v>20</v>
      </c>
      <c r="E167" s="103" t="s">
        <v>21</v>
      </c>
      <c r="F167" s="94" t="s">
        <v>0</v>
      </c>
      <c r="G167" s="95"/>
      <c r="H167" s="95"/>
      <c r="I167" s="95"/>
      <c r="J167" s="96"/>
      <c r="K167" s="34"/>
      <c r="L167" s="7" t="str">
        <f t="shared" ref="L167:AE167" si="16">IF(OR(TRIM(L165)=0,TRIM(L165)=""),"",IF(IFERROR(TRIM(INDEX(QryItemNamed,MATCH(TRIM(L165),ITEM,0),2)),"")="Y","SPECIAL",LEFT(IFERROR(TRIM(INDEX(ITEM,MATCH(TRIM(L165),ITEM,0))),""),3)))</f>
        <v/>
      </c>
      <c r="M167" s="8" t="str">
        <f t="shared" si="16"/>
        <v/>
      </c>
      <c r="N167" s="8" t="str">
        <f t="shared" si="16"/>
        <v/>
      </c>
      <c r="O167" s="8" t="str">
        <f t="shared" si="16"/>
        <v/>
      </c>
      <c r="P167" s="8" t="str">
        <f t="shared" si="16"/>
        <v/>
      </c>
      <c r="Q167" s="8" t="str">
        <f t="shared" si="16"/>
        <v/>
      </c>
      <c r="R167" s="8" t="str">
        <f t="shared" si="16"/>
        <v/>
      </c>
      <c r="S167" s="8" t="str">
        <f t="shared" si="16"/>
        <v/>
      </c>
      <c r="T167" s="8" t="str">
        <f t="shared" si="16"/>
        <v/>
      </c>
      <c r="U167" s="8"/>
      <c r="V167" s="8"/>
      <c r="W167" s="8" t="str">
        <f t="shared" si="16"/>
        <v/>
      </c>
      <c r="X167" s="8" t="str">
        <f t="shared" si="16"/>
        <v/>
      </c>
      <c r="Y167" s="8" t="str">
        <f t="shared" si="16"/>
        <v/>
      </c>
      <c r="Z167" s="8" t="str">
        <f t="shared" si="16"/>
        <v/>
      </c>
      <c r="AA167" s="8" t="str">
        <f t="shared" si="16"/>
        <v/>
      </c>
      <c r="AB167" s="8" t="str">
        <f t="shared" si="16"/>
        <v/>
      </c>
      <c r="AC167" s="8" t="str">
        <f t="shared" si="16"/>
        <v/>
      </c>
      <c r="AD167" s="8"/>
      <c r="AE167" s="8" t="str">
        <f t="shared" si="16"/>
        <v/>
      </c>
    </row>
    <row r="168" spans="2:31" ht="12.75" customHeight="1" x14ac:dyDescent="0.2">
      <c r="B168" s="108"/>
      <c r="D168" s="81"/>
      <c r="E168" s="81"/>
      <c r="F168" s="97"/>
      <c r="G168" s="98"/>
      <c r="H168" s="98"/>
      <c r="I168" s="98"/>
      <c r="J168" s="99"/>
      <c r="K168" s="39"/>
      <c r="L168" s="87" t="str">
        <f t="shared" ref="L168:AE168" si="17">IF(OR(TRIM(L165)=0,TRIM(L165)=""),IF(L166="","",L166),IF(IFERROR(TRIM(INDEX(QryItemNamed,MATCH(TRIM(L165),ITEM,0),2)),"")="Y",TRIM(RIGHT(IFERROR(TRIM(INDEX(QryItemNamed,MATCH(TRIM(L165),ITEM,0),4)),"123456789012"),LEN(IFERROR(TRIM(INDEX(QryItemNamed,MATCH(TRIM(L165),ITEM,0),4)),"123456789012"))-9))&amp;L166,IFERROR(TRIM(INDEX(QryItemNamed,MATCH(TRIM(L165),ITEM,0),4))&amp;L166,"ITEM CODE DOES NOT EXIST IN ITEM MASTER")))</f>
        <v/>
      </c>
      <c r="M168" s="74" t="str">
        <f t="shared" si="17"/>
        <v/>
      </c>
      <c r="N168" s="74" t="str">
        <f t="shared" si="17"/>
        <v/>
      </c>
      <c r="O168" s="74" t="str">
        <f t="shared" si="17"/>
        <v/>
      </c>
      <c r="P168" s="68" t="str">
        <f t="shared" si="17"/>
        <v/>
      </c>
      <c r="Q168" s="68" t="str">
        <f t="shared" si="17"/>
        <v/>
      </c>
      <c r="R168" s="68" t="str">
        <f t="shared" si="17"/>
        <v/>
      </c>
      <c r="S168" s="68" t="str">
        <f t="shared" si="17"/>
        <v/>
      </c>
      <c r="T168" s="68" t="str">
        <f t="shared" si="17"/>
        <v/>
      </c>
      <c r="U168" s="64"/>
      <c r="V168" s="64"/>
      <c r="W168" s="68" t="str">
        <f t="shared" si="17"/>
        <v/>
      </c>
      <c r="X168" s="68" t="str">
        <f t="shared" si="17"/>
        <v/>
      </c>
      <c r="Y168" s="68" t="str">
        <f t="shared" si="17"/>
        <v/>
      </c>
      <c r="Z168" s="68" t="str">
        <f t="shared" si="17"/>
        <v/>
      </c>
      <c r="AA168" s="68" t="str">
        <f t="shared" si="17"/>
        <v/>
      </c>
      <c r="AB168" s="68" t="str">
        <f t="shared" si="17"/>
        <v/>
      </c>
      <c r="AC168" s="69" t="str">
        <f t="shared" si="17"/>
        <v/>
      </c>
      <c r="AD168" s="65"/>
      <c r="AE168" s="68" t="str">
        <f t="shared" si="17"/>
        <v/>
      </c>
    </row>
    <row r="169" spans="2:31" ht="12.75" customHeight="1" x14ac:dyDescent="0.2">
      <c r="B169" s="108"/>
      <c r="D169" s="81"/>
      <c r="E169" s="81"/>
      <c r="F169" s="97"/>
      <c r="G169" s="98"/>
      <c r="H169" s="98"/>
      <c r="I169" s="98"/>
      <c r="J169" s="99"/>
      <c r="K169" s="39"/>
      <c r="L169" s="87"/>
      <c r="M169" s="74"/>
      <c r="N169" s="74"/>
      <c r="O169" s="74"/>
      <c r="P169" s="68"/>
      <c r="Q169" s="68"/>
      <c r="R169" s="68"/>
      <c r="S169" s="68"/>
      <c r="T169" s="68"/>
      <c r="U169" s="64"/>
      <c r="V169" s="64"/>
      <c r="W169" s="68"/>
      <c r="X169" s="68"/>
      <c r="Y169" s="68"/>
      <c r="Z169" s="68"/>
      <c r="AA169" s="68"/>
      <c r="AB169" s="68"/>
      <c r="AC169" s="70"/>
      <c r="AD169" s="66"/>
      <c r="AE169" s="68"/>
    </row>
    <row r="170" spans="2:31" ht="12.75" customHeight="1" x14ac:dyDescent="0.2">
      <c r="B170" s="108"/>
      <c r="D170" s="81"/>
      <c r="E170" s="81"/>
      <c r="F170" s="97"/>
      <c r="G170" s="98"/>
      <c r="H170" s="98"/>
      <c r="I170" s="98"/>
      <c r="J170" s="99"/>
      <c r="K170" s="39"/>
      <c r="L170" s="87"/>
      <c r="M170" s="74"/>
      <c r="N170" s="74"/>
      <c r="O170" s="74"/>
      <c r="P170" s="68"/>
      <c r="Q170" s="68"/>
      <c r="R170" s="68"/>
      <c r="S170" s="68"/>
      <c r="T170" s="68"/>
      <c r="U170" s="64"/>
      <c r="V170" s="64"/>
      <c r="W170" s="68"/>
      <c r="X170" s="68"/>
      <c r="Y170" s="68"/>
      <c r="Z170" s="68"/>
      <c r="AA170" s="68"/>
      <c r="AB170" s="68"/>
      <c r="AC170" s="70"/>
      <c r="AD170" s="66"/>
      <c r="AE170" s="68"/>
    </row>
    <row r="171" spans="2:31" ht="12.75" customHeight="1" x14ac:dyDescent="0.2">
      <c r="B171" s="108"/>
      <c r="D171" s="81"/>
      <c r="E171" s="81"/>
      <c r="F171" s="97"/>
      <c r="G171" s="98"/>
      <c r="H171" s="98"/>
      <c r="I171" s="98"/>
      <c r="J171" s="99"/>
      <c r="K171" s="39"/>
      <c r="L171" s="87"/>
      <c r="M171" s="74"/>
      <c r="N171" s="74"/>
      <c r="O171" s="74"/>
      <c r="P171" s="68"/>
      <c r="Q171" s="68"/>
      <c r="R171" s="68"/>
      <c r="S171" s="68"/>
      <c r="T171" s="68"/>
      <c r="U171" s="64"/>
      <c r="V171" s="64"/>
      <c r="W171" s="68"/>
      <c r="X171" s="68"/>
      <c r="Y171" s="68"/>
      <c r="Z171" s="68"/>
      <c r="AA171" s="68"/>
      <c r="AB171" s="68"/>
      <c r="AC171" s="70"/>
      <c r="AD171" s="66"/>
      <c r="AE171" s="68"/>
    </row>
    <row r="172" spans="2:31" ht="12.75" customHeight="1" x14ac:dyDescent="0.2">
      <c r="B172" s="108"/>
      <c r="D172" s="81"/>
      <c r="E172" s="81"/>
      <c r="F172" s="97"/>
      <c r="G172" s="98"/>
      <c r="H172" s="98"/>
      <c r="I172" s="98"/>
      <c r="J172" s="99"/>
      <c r="K172" s="39"/>
      <c r="L172" s="87"/>
      <c r="M172" s="74"/>
      <c r="N172" s="74"/>
      <c r="O172" s="74"/>
      <c r="P172" s="68"/>
      <c r="Q172" s="68"/>
      <c r="R172" s="68"/>
      <c r="S172" s="68"/>
      <c r="T172" s="68"/>
      <c r="U172" s="64"/>
      <c r="V172" s="64"/>
      <c r="W172" s="68"/>
      <c r="X172" s="68"/>
      <c r="Y172" s="68"/>
      <c r="Z172" s="68"/>
      <c r="AA172" s="68"/>
      <c r="AB172" s="68"/>
      <c r="AC172" s="70"/>
      <c r="AD172" s="66"/>
      <c r="AE172" s="68"/>
    </row>
    <row r="173" spans="2:31" ht="12.75" customHeight="1" x14ac:dyDescent="0.2">
      <c r="B173" s="108"/>
      <c r="D173" s="81"/>
      <c r="E173" s="81"/>
      <c r="F173" s="97"/>
      <c r="G173" s="98"/>
      <c r="H173" s="98"/>
      <c r="I173" s="98"/>
      <c r="J173" s="99"/>
      <c r="K173" s="39"/>
      <c r="L173" s="87"/>
      <c r="M173" s="74"/>
      <c r="N173" s="74"/>
      <c r="O173" s="74"/>
      <c r="P173" s="68"/>
      <c r="Q173" s="68"/>
      <c r="R173" s="68"/>
      <c r="S173" s="68"/>
      <c r="T173" s="68"/>
      <c r="U173" s="64"/>
      <c r="V173" s="64"/>
      <c r="W173" s="68"/>
      <c r="X173" s="68"/>
      <c r="Y173" s="68"/>
      <c r="Z173" s="68"/>
      <c r="AA173" s="68"/>
      <c r="AB173" s="68"/>
      <c r="AC173" s="70"/>
      <c r="AD173" s="66"/>
      <c r="AE173" s="68"/>
    </row>
    <row r="174" spans="2:31" ht="12.75" customHeight="1" x14ac:dyDescent="0.2">
      <c r="B174" s="108"/>
      <c r="D174" s="81"/>
      <c r="E174" s="81"/>
      <c r="F174" s="97"/>
      <c r="G174" s="98"/>
      <c r="H174" s="98"/>
      <c r="I174" s="98"/>
      <c r="J174" s="99"/>
      <c r="K174" s="39"/>
      <c r="L174" s="87"/>
      <c r="M174" s="74"/>
      <c r="N174" s="74"/>
      <c r="O174" s="74"/>
      <c r="P174" s="68"/>
      <c r="Q174" s="68"/>
      <c r="R174" s="68"/>
      <c r="S174" s="68"/>
      <c r="T174" s="68"/>
      <c r="U174" s="64"/>
      <c r="V174" s="64"/>
      <c r="W174" s="68"/>
      <c r="X174" s="68"/>
      <c r="Y174" s="68"/>
      <c r="Z174" s="68"/>
      <c r="AA174" s="68"/>
      <c r="AB174" s="68"/>
      <c r="AC174" s="70"/>
      <c r="AD174" s="66"/>
      <c r="AE174" s="68"/>
    </row>
    <row r="175" spans="2:31" ht="12.75" customHeight="1" x14ac:dyDescent="0.2">
      <c r="B175" s="108"/>
      <c r="D175" s="81"/>
      <c r="E175" s="81"/>
      <c r="F175" s="97"/>
      <c r="G175" s="98"/>
      <c r="H175" s="98"/>
      <c r="I175" s="98"/>
      <c r="J175" s="99"/>
      <c r="K175" s="39"/>
      <c r="L175" s="87"/>
      <c r="M175" s="74"/>
      <c r="N175" s="74"/>
      <c r="O175" s="74"/>
      <c r="P175" s="68"/>
      <c r="Q175" s="68"/>
      <c r="R175" s="68"/>
      <c r="S175" s="68"/>
      <c r="T175" s="68"/>
      <c r="U175" s="64"/>
      <c r="V175" s="64"/>
      <c r="W175" s="68"/>
      <c r="X175" s="68"/>
      <c r="Y175" s="68"/>
      <c r="Z175" s="68"/>
      <c r="AA175" s="68"/>
      <c r="AB175" s="68"/>
      <c r="AC175" s="70"/>
      <c r="AD175" s="66"/>
      <c r="AE175" s="68"/>
    </row>
    <row r="176" spans="2:31" ht="12.75" customHeight="1" x14ac:dyDescent="0.2">
      <c r="B176" s="108"/>
      <c r="D176" s="81"/>
      <c r="E176" s="81"/>
      <c r="F176" s="97"/>
      <c r="G176" s="98"/>
      <c r="H176" s="98"/>
      <c r="I176" s="98"/>
      <c r="J176" s="99"/>
      <c r="K176" s="39"/>
      <c r="L176" s="87"/>
      <c r="M176" s="74"/>
      <c r="N176" s="74"/>
      <c r="O176" s="74"/>
      <c r="P176" s="68"/>
      <c r="Q176" s="68"/>
      <c r="R176" s="68"/>
      <c r="S176" s="68"/>
      <c r="T176" s="68"/>
      <c r="U176" s="64"/>
      <c r="V176" s="64"/>
      <c r="W176" s="68"/>
      <c r="X176" s="68"/>
      <c r="Y176" s="68"/>
      <c r="Z176" s="68"/>
      <c r="AA176" s="68"/>
      <c r="AB176" s="68"/>
      <c r="AC176" s="70"/>
      <c r="AD176" s="66"/>
      <c r="AE176" s="68"/>
    </row>
    <row r="177" spans="2:31" ht="12.75" customHeight="1" x14ac:dyDescent="0.2">
      <c r="B177" s="108"/>
      <c r="D177" s="81"/>
      <c r="E177" s="81"/>
      <c r="F177" s="97"/>
      <c r="G177" s="98"/>
      <c r="H177" s="98"/>
      <c r="I177" s="98"/>
      <c r="J177" s="99"/>
      <c r="K177" s="39"/>
      <c r="L177" s="87"/>
      <c r="M177" s="74"/>
      <c r="N177" s="74"/>
      <c r="O177" s="74"/>
      <c r="P177" s="68"/>
      <c r="Q177" s="68"/>
      <c r="R177" s="68"/>
      <c r="S177" s="68"/>
      <c r="T177" s="68"/>
      <c r="U177" s="64"/>
      <c r="V177" s="64"/>
      <c r="W177" s="68"/>
      <c r="X177" s="68"/>
      <c r="Y177" s="68"/>
      <c r="Z177" s="68"/>
      <c r="AA177" s="68"/>
      <c r="AB177" s="68"/>
      <c r="AC177" s="70"/>
      <c r="AD177" s="66"/>
      <c r="AE177" s="68"/>
    </row>
    <row r="178" spans="2:31" ht="12.75" customHeight="1" x14ac:dyDescent="0.2">
      <c r="B178" s="108"/>
      <c r="D178" s="81"/>
      <c r="E178" s="81"/>
      <c r="F178" s="97"/>
      <c r="G178" s="98"/>
      <c r="H178" s="98"/>
      <c r="I178" s="98"/>
      <c r="J178" s="99"/>
      <c r="K178" s="39"/>
      <c r="L178" s="87"/>
      <c r="M178" s="74"/>
      <c r="N178" s="74"/>
      <c r="O178" s="74"/>
      <c r="P178" s="68"/>
      <c r="Q178" s="68"/>
      <c r="R178" s="68"/>
      <c r="S178" s="68"/>
      <c r="T178" s="68"/>
      <c r="U178" s="64"/>
      <c r="V178" s="64"/>
      <c r="W178" s="68"/>
      <c r="X178" s="68"/>
      <c r="Y178" s="68"/>
      <c r="Z178" s="68"/>
      <c r="AA178" s="68"/>
      <c r="AB178" s="68"/>
      <c r="AC178" s="70"/>
      <c r="AD178" s="66"/>
      <c r="AE178" s="68"/>
    </row>
    <row r="179" spans="2:31" ht="12.75" customHeight="1" x14ac:dyDescent="0.2">
      <c r="B179" s="108"/>
      <c r="D179" s="81"/>
      <c r="E179" s="81"/>
      <c r="F179" s="97"/>
      <c r="G179" s="98"/>
      <c r="H179" s="98"/>
      <c r="I179" s="98"/>
      <c r="J179" s="99"/>
      <c r="K179" s="39"/>
      <c r="L179" s="87"/>
      <c r="M179" s="74"/>
      <c r="N179" s="74"/>
      <c r="O179" s="74"/>
      <c r="P179" s="68"/>
      <c r="Q179" s="68"/>
      <c r="R179" s="68"/>
      <c r="S179" s="68"/>
      <c r="T179" s="68"/>
      <c r="U179" s="64"/>
      <c r="V179" s="64"/>
      <c r="W179" s="68"/>
      <c r="X179" s="68"/>
      <c r="Y179" s="68"/>
      <c r="Z179" s="68"/>
      <c r="AA179" s="68"/>
      <c r="AB179" s="68"/>
      <c r="AC179" s="71"/>
      <c r="AD179" s="67"/>
      <c r="AE179" s="68"/>
    </row>
    <row r="180" spans="2:31" ht="12.75" customHeight="1" thickBot="1" x14ac:dyDescent="0.25">
      <c r="B180" s="109"/>
      <c r="D180" s="82"/>
      <c r="E180" s="82"/>
      <c r="F180" s="100"/>
      <c r="G180" s="101"/>
      <c r="H180" s="101"/>
      <c r="I180" s="101"/>
      <c r="J180" s="102"/>
      <c r="K180" s="35"/>
      <c r="L180" s="9" t="str">
        <f t="shared" ref="L180:AE180" si="18">IF(OR(TRIM(L165)=0,TRIM(L165)=""),"",IFERROR(TRIM(INDEX(QryItemNamed,MATCH(TRIM(L165),ITEM,0),3)),""))</f>
        <v/>
      </c>
      <c r="M180" s="10" t="str">
        <f t="shared" si="18"/>
        <v/>
      </c>
      <c r="N180" s="10" t="str">
        <f t="shared" si="18"/>
        <v/>
      </c>
      <c r="O180" s="10" t="str">
        <f t="shared" si="18"/>
        <v/>
      </c>
      <c r="P180" s="10" t="str">
        <f t="shared" si="18"/>
        <v/>
      </c>
      <c r="Q180" s="10" t="str">
        <f t="shared" si="18"/>
        <v/>
      </c>
      <c r="R180" s="10" t="str">
        <f t="shared" si="18"/>
        <v/>
      </c>
      <c r="S180" s="10" t="str">
        <f t="shared" si="18"/>
        <v/>
      </c>
      <c r="T180" s="10" t="str">
        <f t="shared" si="18"/>
        <v/>
      </c>
      <c r="U180" s="10"/>
      <c r="V180" s="10"/>
      <c r="W180" s="10" t="str">
        <f t="shared" si="18"/>
        <v/>
      </c>
      <c r="X180" s="10" t="str">
        <f t="shared" si="18"/>
        <v/>
      </c>
      <c r="Y180" s="10" t="str">
        <f t="shared" si="18"/>
        <v/>
      </c>
      <c r="Z180" s="10" t="str">
        <f t="shared" si="18"/>
        <v/>
      </c>
      <c r="AA180" s="10" t="str">
        <f t="shared" si="18"/>
        <v/>
      </c>
      <c r="AB180" s="10" t="str">
        <f t="shared" si="18"/>
        <v/>
      </c>
      <c r="AC180" s="10" t="str">
        <f t="shared" si="18"/>
        <v/>
      </c>
      <c r="AD180" s="10"/>
      <c r="AE180" s="10" t="str">
        <f t="shared" si="18"/>
        <v/>
      </c>
    </row>
    <row r="181" spans="2:31" ht="12.75" customHeight="1" x14ac:dyDescent="0.2">
      <c r="B181" s="26"/>
      <c r="D181" s="11"/>
      <c r="E181" s="11"/>
      <c r="F181" s="12"/>
      <c r="G181" s="13"/>
      <c r="H181" s="11" t="s">
        <v>1</v>
      </c>
      <c r="I181" s="12"/>
      <c r="J181" s="14"/>
      <c r="K181" s="37"/>
      <c r="L181" s="13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</row>
    <row r="182" spans="2:31" ht="12.75" customHeight="1" x14ac:dyDescent="0.2">
      <c r="B182" s="27"/>
      <c r="D182" s="15"/>
      <c r="E182" s="15"/>
      <c r="F182" s="16"/>
      <c r="G182" s="17"/>
      <c r="H182" s="15"/>
      <c r="I182" s="16"/>
      <c r="J182" s="18"/>
      <c r="K182" s="38"/>
      <c r="L182" s="17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38"/>
      <c r="L183" s="17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38"/>
      <c r="L184" s="17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38"/>
      <c r="L185" s="17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38"/>
      <c r="L186" s="17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38"/>
      <c r="L187" s="17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38"/>
      <c r="L188" s="17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38"/>
      <c r="L189" s="17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38"/>
      <c r="L190" s="17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38"/>
      <c r="L191" s="17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38"/>
      <c r="L192" s="17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38"/>
      <c r="L193" s="17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38"/>
      <c r="L194" s="17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38"/>
      <c r="L195" s="17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38"/>
      <c r="L196" s="17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38"/>
      <c r="L197" s="17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38"/>
      <c r="L198" s="17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38"/>
      <c r="L199" s="17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38"/>
      <c r="L200" s="17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38"/>
      <c r="L201" s="17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38"/>
      <c r="L202" s="17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38"/>
      <c r="L203" s="17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38"/>
      <c r="L204" s="17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38"/>
      <c r="L205" s="17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38"/>
      <c r="L206" s="17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38"/>
      <c r="L207" s="17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38"/>
      <c r="L208" s="17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38"/>
      <c r="L209" s="17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38"/>
      <c r="L210" s="17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38"/>
      <c r="L211" s="17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38"/>
      <c r="L212" s="17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38"/>
      <c r="L213" s="17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38"/>
      <c r="L214" s="17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38"/>
      <c r="L215" s="17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38"/>
      <c r="L216" s="17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38"/>
      <c r="L217" s="17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38"/>
      <c r="L218" s="17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38"/>
      <c r="L219" s="17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38"/>
      <c r="L220" s="17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38"/>
      <c r="L221" s="17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38"/>
      <c r="L222" s="17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38"/>
      <c r="L223" s="17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38"/>
      <c r="L224" s="17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38"/>
      <c r="L225" s="17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38"/>
      <c r="L226" s="17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38"/>
      <c r="L227" s="17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38"/>
      <c r="L228" s="17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38"/>
      <c r="L229" s="17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38"/>
      <c r="L230" s="17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38"/>
      <c r="L231" s="17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38"/>
      <c r="L232" s="17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38"/>
      <c r="L233" s="17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38"/>
      <c r="L234" s="17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38"/>
      <c r="L235" s="17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38"/>
      <c r="L236" s="17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38"/>
      <c r="L237" s="17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38"/>
      <c r="L238" s="17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38"/>
      <c r="L239" s="17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thickBot="1" x14ac:dyDescent="0.25">
      <c r="B240" s="28"/>
      <c r="D240" s="15"/>
      <c r="E240" s="15"/>
      <c r="F240" s="16"/>
      <c r="G240" s="17"/>
      <c r="H240" s="15"/>
      <c r="I240" s="16"/>
      <c r="J240" s="18"/>
      <c r="K240" s="38"/>
      <c r="L240" s="17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x14ac:dyDescent="0.2">
      <c r="B241" s="5" t="s">
        <v>11</v>
      </c>
      <c r="D241" s="104" t="s">
        <v>2</v>
      </c>
      <c r="E241" s="105"/>
      <c r="F241" s="105"/>
      <c r="G241" s="105"/>
      <c r="H241" s="105"/>
      <c r="I241" s="105"/>
      <c r="J241" s="106"/>
      <c r="K241" s="36"/>
      <c r="L241" s="19" t="str">
        <f>IF(L165="","",IF(OR(L180="", L180="LS", L180="LUMP"),IF(SUM(COUNTIF(L181:L240,"LS")+COUNTIF(L181:L240,"LUMP"))&gt;0,"LS",""),IF(SUM(L181:L240)&gt;0,ROUNDUP(SUM(L181:L240),0),"")))</f>
        <v/>
      </c>
      <c r="M241" s="19" t="str">
        <f t="shared" ref="M241:AE241" si="19">IF(M165="","",IF(OR(M180="", M180="LS", M180="LUMP"),IF(SUM(COUNTIF(M181:M240,"LS")+COUNTIF(M181:M240,"LUMP"))&gt;0,"LS",""),IF(SUM(M181:M240)&gt;0,ROUNDUP(SUM(M181:M240),0),"")))</f>
        <v/>
      </c>
      <c r="N241" s="19" t="str">
        <f t="shared" si="19"/>
        <v/>
      </c>
      <c r="O241" s="19" t="str">
        <f t="shared" si="19"/>
        <v/>
      </c>
      <c r="P241" s="19" t="str">
        <f t="shared" si="19"/>
        <v/>
      </c>
      <c r="Q241" s="19" t="str">
        <f t="shared" si="19"/>
        <v/>
      </c>
      <c r="R241" s="19" t="str">
        <f t="shared" si="19"/>
        <v/>
      </c>
      <c r="S241" s="19" t="str">
        <f t="shared" si="19"/>
        <v/>
      </c>
      <c r="T241" s="19" t="str">
        <f t="shared" si="19"/>
        <v/>
      </c>
      <c r="U241" s="19"/>
      <c r="V241" s="19"/>
      <c r="W241" s="19" t="str">
        <f t="shared" si="19"/>
        <v/>
      </c>
      <c r="X241" s="19" t="str">
        <f t="shared" si="19"/>
        <v/>
      </c>
      <c r="Y241" s="19" t="str">
        <f t="shared" si="19"/>
        <v/>
      </c>
      <c r="Z241" s="19" t="str">
        <f t="shared" si="19"/>
        <v/>
      </c>
      <c r="AA241" s="19" t="str">
        <f t="shared" si="19"/>
        <v/>
      </c>
      <c r="AB241" s="19" t="str">
        <f t="shared" si="19"/>
        <v/>
      </c>
      <c r="AC241" s="19" t="str">
        <f t="shared" si="19"/>
        <v/>
      </c>
      <c r="AD241" s="19"/>
      <c r="AE241" s="19" t="str">
        <f t="shared" si="19"/>
        <v/>
      </c>
    </row>
    <row r="242" spans="2:31" ht="12.75" customHeight="1" thickBot="1" x14ac:dyDescent="0.25"/>
    <row r="243" spans="2:31" ht="12.75" customHeight="1" thickBot="1" x14ac:dyDescent="0.25">
      <c r="B243" s="25" t="s">
        <v>9</v>
      </c>
      <c r="D243" s="92" t="str">
        <f>"SUBSUMMARY SHEET " &amp; B244</f>
        <v xml:space="preserve">SUBSUMMARY SHEET </v>
      </c>
      <c r="E243" s="92"/>
      <c r="F243" s="92"/>
      <c r="G243" s="92"/>
      <c r="H243" s="92"/>
      <c r="I243" s="92"/>
      <c r="J243" s="92"/>
      <c r="K243" s="92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  <c r="AB243" s="92"/>
      <c r="AC243" s="92"/>
      <c r="AD243" s="92"/>
      <c r="AE243" s="92"/>
    </row>
    <row r="244" spans="2:31" ht="12.75" customHeight="1" thickBot="1" x14ac:dyDescent="0.25">
      <c r="B244" s="29"/>
      <c r="D244" s="79" t="s">
        <v>7</v>
      </c>
      <c r="E244" s="79"/>
      <c r="F244" s="79"/>
      <c r="G244" s="79"/>
      <c r="H244" s="79"/>
      <c r="I244" s="79"/>
      <c r="J244" s="79"/>
      <c r="K244" s="32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</row>
    <row r="245" spans="2:31" ht="12.75" customHeight="1" thickBot="1" x14ac:dyDescent="0.25">
      <c r="D245" s="93" t="s">
        <v>8</v>
      </c>
      <c r="E245" s="93"/>
      <c r="F245" s="93"/>
      <c r="G245" s="93"/>
      <c r="H245" s="93"/>
      <c r="I245" s="93"/>
      <c r="J245" s="93"/>
      <c r="K245" s="33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</row>
    <row r="246" spans="2:31" ht="12.75" customHeight="1" x14ac:dyDescent="0.2">
      <c r="B246" s="107" t="s">
        <v>10</v>
      </c>
      <c r="D246" s="103" t="s">
        <v>20</v>
      </c>
      <c r="E246" s="103" t="s">
        <v>21</v>
      </c>
      <c r="F246" s="94" t="s">
        <v>0</v>
      </c>
      <c r="G246" s="95"/>
      <c r="H246" s="95"/>
      <c r="I246" s="95"/>
      <c r="J246" s="96"/>
      <c r="K246" s="34"/>
      <c r="L246" s="7" t="str">
        <f t="shared" ref="L246:AE246" si="20">IF(OR(TRIM(L244)=0,TRIM(L244)=""),"",IF(IFERROR(TRIM(INDEX(QryItemNamed,MATCH(TRIM(L244),ITEM,0),2)),"")="Y","SPECIAL",LEFT(IFERROR(TRIM(INDEX(ITEM,MATCH(TRIM(L244),ITEM,0))),""),3)))</f>
        <v/>
      </c>
      <c r="M246" s="8" t="str">
        <f t="shared" si="20"/>
        <v/>
      </c>
      <c r="N246" s="8" t="str">
        <f t="shared" si="20"/>
        <v/>
      </c>
      <c r="O246" s="8" t="str">
        <f t="shared" si="20"/>
        <v/>
      </c>
      <c r="P246" s="8" t="str">
        <f t="shared" si="20"/>
        <v/>
      </c>
      <c r="Q246" s="8" t="str">
        <f t="shared" si="20"/>
        <v/>
      </c>
      <c r="R246" s="8" t="str">
        <f t="shared" si="20"/>
        <v/>
      </c>
      <c r="S246" s="8" t="str">
        <f t="shared" si="20"/>
        <v/>
      </c>
      <c r="T246" s="8" t="str">
        <f t="shared" si="20"/>
        <v/>
      </c>
      <c r="U246" s="8"/>
      <c r="V246" s="8"/>
      <c r="W246" s="8" t="str">
        <f t="shared" si="20"/>
        <v/>
      </c>
      <c r="X246" s="8" t="str">
        <f t="shared" si="20"/>
        <v/>
      </c>
      <c r="Y246" s="8" t="str">
        <f t="shared" si="20"/>
        <v/>
      </c>
      <c r="Z246" s="8" t="str">
        <f t="shared" si="20"/>
        <v/>
      </c>
      <c r="AA246" s="8" t="str">
        <f t="shared" si="20"/>
        <v/>
      </c>
      <c r="AB246" s="8" t="str">
        <f t="shared" si="20"/>
        <v/>
      </c>
      <c r="AC246" s="8" t="str">
        <f t="shared" si="20"/>
        <v/>
      </c>
      <c r="AD246" s="8"/>
      <c r="AE246" s="8" t="str">
        <f t="shared" si="20"/>
        <v/>
      </c>
    </row>
    <row r="247" spans="2:31" ht="12.75" customHeight="1" x14ac:dyDescent="0.2">
      <c r="B247" s="108"/>
      <c r="D247" s="81"/>
      <c r="E247" s="81"/>
      <c r="F247" s="97"/>
      <c r="G247" s="98"/>
      <c r="H247" s="98"/>
      <c r="I247" s="98"/>
      <c r="J247" s="99"/>
      <c r="K247" s="39"/>
      <c r="L247" s="87" t="str">
        <f t="shared" ref="L247:AE247" si="21">IF(OR(TRIM(L244)=0,TRIM(L244)=""),IF(L245="","",L245),IF(IFERROR(TRIM(INDEX(QryItemNamed,MATCH(TRIM(L244),ITEM,0),2)),"")="Y",TRIM(RIGHT(IFERROR(TRIM(INDEX(QryItemNamed,MATCH(TRIM(L244),ITEM,0),4)),"123456789012"),LEN(IFERROR(TRIM(INDEX(QryItemNamed,MATCH(TRIM(L244),ITEM,0),4)),"123456789012"))-9))&amp;L245,IFERROR(TRIM(INDEX(QryItemNamed,MATCH(TRIM(L244),ITEM,0),4))&amp;L245,"ITEM CODE DOES NOT EXIST IN ITEM MASTER")))</f>
        <v/>
      </c>
      <c r="M247" s="74" t="str">
        <f t="shared" si="21"/>
        <v/>
      </c>
      <c r="N247" s="74" t="str">
        <f t="shared" si="21"/>
        <v/>
      </c>
      <c r="O247" s="74" t="str">
        <f t="shared" si="21"/>
        <v/>
      </c>
      <c r="P247" s="68" t="str">
        <f t="shared" si="21"/>
        <v/>
      </c>
      <c r="Q247" s="68" t="str">
        <f t="shared" si="21"/>
        <v/>
      </c>
      <c r="R247" s="68" t="str">
        <f t="shared" si="21"/>
        <v/>
      </c>
      <c r="S247" s="68" t="str">
        <f t="shared" si="21"/>
        <v/>
      </c>
      <c r="T247" s="68" t="str">
        <f t="shared" si="21"/>
        <v/>
      </c>
      <c r="U247" s="64"/>
      <c r="V247" s="64"/>
      <c r="W247" s="68" t="str">
        <f t="shared" si="21"/>
        <v/>
      </c>
      <c r="X247" s="68" t="str">
        <f t="shared" si="21"/>
        <v/>
      </c>
      <c r="Y247" s="68" t="str">
        <f t="shared" si="21"/>
        <v/>
      </c>
      <c r="Z247" s="68" t="str">
        <f t="shared" si="21"/>
        <v/>
      </c>
      <c r="AA247" s="68" t="str">
        <f t="shared" si="21"/>
        <v/>
      </c>
      <c r="AB247" s="68" t="str">
        <f t="shared" si="21"/>
        <v/>
      </c>
      <c r="AC247" s="69" t="str">
        <f t="shared" si="21"/>
        <v/>
      </c>
      <c r="AD247" s="65"/>
      <c r="AE247" s="68" t="str">
        <f t="shared" si="21"/>
        <v/>
      </c>
    </row>
    <row r="248" spans="2:31" ht="12.75" customHeight="1" x14ac:dyDescent="0.2">
      <c r="B248" s="108"/>
      <c r="D248" s="81"/>
      <c r="E248" s="81"/>
      <c r="F248" s="97"/>
      <c r="G248" s="98"/>
      <c r="H248" s="98"/>
      <c r="I248" s="98"/>
      <c r="J248" s="99"/>
      <c r="K248" s="39"/>
      <c r="L248" s="87"/>
      <c r="M248" s="74"/>
      <c r="N248" s="74"/>
      <c r="O248" s="74"/>
      <c r="P248" s="68"/>
      <c r="Q248" s="68"/>
      <c r="R248" s="68"/>
      <c r="S248" s="68"/>
      <c r="T248" s="68"/>
      <c r="U248" s="64"/>
      <c r="V248" s="64"/>
      <c r="W248" s="68"/>
      <c r="X248" s="68"/>
      <c r="Y248" s="68"/>
      <c r="Z248" s="68"/>
      <c r="AA248" s="68"/>
      <c r="AB248" s="68"/>
      <c r="AC248" s="70"/>
      <c r="AD248" s="66"/>
      <c r="AE248" s="68"/>
    </row>
    <row r="249" spans="2:31" ht="12.75" customHeight="1" x14ac:dyDescent="0.2">
      <c r="B249" s="108"/>
      <c r="D249" s="81"/>
      <c r="E249" s="81"/>
      <c r="F249" s="97"/>
      <c r="G249" s="98"/>
      <c r="H249" s="98"/>
      <c r="I249" s="98"/>
      <c r="J249" s="99"/>
      <c r="K249" s="39"/>
      <c r="L249" s="87"/>
      <c r="M249" s="74"/>
      <c r="N249" s="74"/>
      <c r="O249" s="74"/>
      <c r="P249" s="68"/>
      <c r="Q249" s="68"/>
      <c r="R249" s="68"/>
      <c r="S249" s="68"/>
      <c r="T249" s="68"/>
      <c r="U249" s="64"/>
      <c r="V249" s="64"/>
      <c r="W249" s="68"/>
      <c r="X249" s="68"/>
      <c r="Y249" s="68"/>
      <c r="Z249" s="68"/>
      <c r="AA249" s="68"/>
      <c r="AB249" s="68"/>
      <c r="AC249" s="70"/>
      <c r="AD249" s="66"/>
      <c r="AE249" s="68"/>
    </row>
    <row r="250" spans="2:31" ht="12.75" customHeight="1" x14ac:dyDescent="0.2">
      <c r="B250" s="108"/>
      <c r="D250" s="81"/>
      <c r="E250" s="81"/>
      <c r="F250" s="97"/>
      <c r="G250" s="98"/>
      <c r="H250" s="98"/>
      <c r="I250" s="98"/>
      <c r="J250" s="99"/>
      <c r="K250" s="39"/>
      <c r="L250" s="87"/>
      <c r="M250" s="74"/>
      <c r="N250" s="74"/>
      <c r="O250" s="74"/>
      <c r="P250" s="68"/>
      <c r="Q250" s="68"/>
      <c r="R250" s="68"/>
      <c r="S250" s="68"/>
      <c r="T250" s="68"/>
      <c r="U250" s="64"/>
      <c r="V250" s="64"/>
      <c r="W250" s="68"/>
      <c r="X250" s="68"/>
      <c r="Y250" s="68"/>
      <c r="Z250" s="68"/>
      <c r="AA250" s="68"/>
      <c r="AB250" s="68"/>
      <c r="AC250" s="70"/>
      <c r="AD250" s="66"/>
      <c r="AE250" s="68"/>
    </row>
    <row r="251" spans="2:31" ht="12.75" customHeight="1" x14ac:dyDescent="0.2">
      <c r="B251" s="108"/>
      <c r="D251" s="81"/>
      <c r="E251" s="81"/>
      <c r="F251" s="97"/>
      <c r="G251" s="98"/>
      <c r="H251" s="98"/>
      <c r="I251" s="98"/>
      <c r="J251" s="99"/>
      <c r="K251" s="39"/>
      <c r="L251" s="87"/>
      <c r="M251" s="74"/>
      <c r="N251" s="74"/>
      <c r="O251" s="74"/>
      <c r="P251" s="68"/>
      <c r="Q251" s="68"/>
      <c r="R251" s="68"/>
      <c r="S251" s="68"/>
      <c r="T251" s="68"/>
      <c r="U251" s="64"/>
      <c r="V251" s="64"/>
      <c r="W251" s="68"/>
      <c r="X251" s="68"/>
      <c r="Y251" s="68"/>
      <c r="Z251" s="68"/>
      <c r="AA251" s="68"/>
      <c r="AB251" s="68"/>
      <c r="AC251" s="70"/>
      <c r="AD251" s="66"/>
      <c r="AE251" s="68"/>
    </row>
    <row r="252" spans="2:31" ht="12.75" customHeight="1" x14ac:dyDescent="0.2">
      <c r="B252" s="108"/>
      <c r="D252" s="81"/>
      <c r="E252" s="81"/>
      <c r="F252" s="97"/>
      <c r="G252" s="98"/>
      <c r="H252" s="98"/>
      <c r="I252" s="98"/>
      <c r="J252" s="99"/>
      <c r="K252" s="39"/>
      <c r="L252" s="87"/>
      <c r="M252" s="74"/>
      <c r="N252" s="74"/>
      <c r="O252" s="74"/>
      <c r="P252" s="68"/>
      <c r="Q252" s="68"/>
      <c r="R252" s="68"/>
      <c r="S252" s="68"/>
      <c r="T252" s="68"/>
      <c r="U252" s="64"/>
      <c r="V252" s="64"/>
      <c r="W252" s="68"/>
      <c r="X252" s="68"/>
      <c r="Y252" s="68"/>
      <c r="Z252" s="68"/>
      <c r="AA252" s="68"/>
      <c r="AB252" s="68"/>
      <c r="AC252" s="70"/>
      <c r="AD252" s="66"/>
      <c r="AE252" s="68"/>
    </row>
    <row r="253" spans="2:31" ht="12.75" customHeight="1" x14ac:dyDescent="0.2">
      <c r="B253" s="108"/>
      <c r="D253" s="81"/>
      <c r="E253" s="81"/>
      <c r="F253" s="97"/>
      <c r="G253" s="98"/>
      <c r="H253" s="98"/>
      <c r="I253" s="98"/>
      <c r="J253" s="99"/>
      <c r="K253" s="39"/>
      <c r="L253" s="87"/>
      <c r="M253" s="74"/>
      <c r="N253" s="74"/>
      <c r="O253" s="74"/>
      <c r="P253" s="68"/>
      <c r="Q253" s="68"/>
      <c r="R253" s="68"/>
      <c r="S253" s="68"/>
      <c r="T253" s="68"/>
      <c r="U253" s="64"/>
      <c r="V253" s="64"/>
      <c r="W253" s="68"/>
      <c r="X253" s="68"/>
      <c r="Y253" s="68"/>
      <c r="Z253" s="68"/>
      <c r="AA253" s="68"/>
      <c r="AB253" s="68"/>
      <c r="AC253" s="70"/>
      <c r="AD253" s="66"/>
      <c r="AE253" s="68"/>
    </row>
    <row r="254" spans="2:31" ht="12.75" customHeight="1" x14ac:dyDescent="0.2">
      <c r="B254" s="108"/>
      <c r="D254" s="81"/>
      <c r="E254" s="81"/>
      <c r="F254" s="97"/>
      <c r="G254" s="98"/>
      <c r="H254" s="98"/>
      <c r="I254" s="98"/>
      <c r="J254" s="99"/>
      <c r="K254" s="39"/>
      <c r="L254" s="87"/>
      <c r="M254" s="74"/>
      <c r="N254" s="74"/>
      <c r="O254" s="74"/>
      <c r="P254" s="68"/>
      <c r="Q254" s="68"/>
      <c r="R254" s="68"/>
      <c r="S254" s="68"/>
      <c r="T254" s="68"/>
      <c r="U254" s="64"/>
      <c r="V254" s="64"/>
      <c r="W254" s="68"/>
      <c r="X254" s="68"/>
      <c r="Y254" s="68"/>
      <c r="Z254" s="68"/>
      <c r="AA254" s="68"/>
      <c r="AB254" s="68"/>
      <c r="AC254" s="70"/>
      <c r="AD254" s="66"/>
      <c r="AE254" s="68"/>
    </row>
    <row r="255" spans="2:31" ht="12.75" customHeight="1" x14ac:dyDescent="0.2">
      <c r="B255" s="108"/>
      <c r="D255" s="81"/>
      <c r="E255" s="81"/>
      <c r="F255" s="97"/>
      <c r="G255" s="98"/>
      <c r="H255" s="98"/>
      <c r="I255" s="98"/>
      <c r="J255" s="99"/>
      <c r="K255" s="39"/>
      <c r="L255" s="87"/>
      <c r="M255" s="74"/>
      <c r="N255" s="74"/>
      <c r="O255" s="74"/>
      <c r="P255" s="68"/>
      <c r="Q255" s="68"/>
      <c r="R255" s="68"/>
      <c r="S255" s="68"/>
      <c r="T255" s="68"/>
      <c r="U255" s="64"/>
      <c r="V255" s="64"/>
      <c r="W255" s="68"/>
      <c r="X255" s="68"/>
      <c r="Y255" s="68"/>
      <c r="Z255" s="68"/>
      <c r="AA255" s="68"/>
      <c r="AB255" s="68"/>
      <c r="AC255" s="70"/>
      <c r="AD255" s="66"/>
      <c r="AE255" s="68"/>
    </row>
    <row r="256" spans="2:31" ht="12.75" customHeight="1" x14ac:dyDescent="0.2">
      <c r="B256" s="108"/>
      <c r="D256" s="81"/>
      <c r="E256" s="81"/>
      <c r="F256" s="97"/>
      <c r="G256" s="98"/>
      <c r="H256" s="98"/>
      <c r="I256" s="98"/>
      <c r="J256" s="99"/>
      <c r="K256" s="39"/>
      <c r="L256" s="87"/>
      <c r="M256" s="74"/>
      <c r="N256" s="74"/>
      <c r="O256" s="74"/>
      <c r="P256" s="68"/>
      <c r="Q256" s="68"/>
      <c r="R256" s="68"/>
      <c r="S256" s="68"/>
      <c r="T256" s="68"/>
      <c r="U256" s="64"/>
      <c r="V256" s="64"/>
      <c r="W256" s="68"/>
      <c r="X256" s="68"/>
      <c r="Y256" s="68"/>
      <c r="Z256" s="68"/>
      <c r="AA256" s="68"/>
      <c r="AB256" s="68"/>
      <c r="AC256" s="70"/>
      <c r="AD256" s="66"/>
      <c r="AE256" s="68"/>
    </row>
    <row r="257" spans="2:31" ht="12.75" customHeight="1" x14ac:dyDescent="0.2">
      <c r="B257" s="108"/>
      <c r="D257" s="81"/>
      <c r="E257" s="81"/>
      <c r="F257" s="97"/>
      <c r="G257" s="98"/>
      <c r="H257" s="98"/>
      <c r="I257" s="98"/>
      <c r="J257" s="99"/>
      <c r="K257" s="39"/>
      <c r="L257" s="87"/>
      <c r="M257" s="74"/>
      <c r="N257" s="74"/>
      <c r="O257" s="74"/>
      <c r="P257" s="68"/>
      <c r="Q257" s="68"/>
      <c r="R257" s="68"/>
      <c r="S257" s="68"/>
      <c r="T257" s="68"/>
      <c r="U257" s="64"/>
      <c r="V257" s="64"/>
      <c r="W257" s="68"/>
      <c r="X257" s="68"/>
      <c r="Y257" s="68"/>
      <c r="Z257" s="68"/>
      <c r="AA257" s="68"/>
      <c r="AB257" s="68"/>
      <c r="AC257" s="70"/>
      <c r="AD257" s="66"/>
      <c r="AE257" s="68"/>
    </row>
    <row r="258" spans="2:31" ht="12.75" customHeight="1" x14ac:dyDescent="0.2">
      <c r="B258" s="108"/>
      <c r="D258" s="81"/>
      <c r="E258" s="81"/>
      <c r="F258" s="97"/>
      <c r="G258" s="98"/>
      <c r="H258" s="98"/>
      <c r="I258" s="98"/>
      <c r="J258" s="99"/>
      <c r="K258" s="39"/>
      <c r="L258" s="87"/>
      <c r="M258" s="74"/>
      <c r="N258" s="74"/>
      <c r="O258" s="74"/>
      <c r="P258" s="68"/>
      <c r="Q258" s="68"/>
      <c r="R258" s="68"/>
      <c r="S258" s="68"/>
      <c r="T258" s="68"/>
      <c r="U258" s="64"/>
      <c r="V258" s="64"/>
      <c r="W258" s="68"/>
      <c r="X258" s="68"/>
      <c r="Y258" s="68"/>
      <c r="Z258" s="68"/>
      <c r="AA258" s="68"/>
      <c r="AB258" s="68"/>
      <c r="AC258" s="71"/>
      <c r="AD258" s="67"/>
      <c r="AE258" s="68"/>
    </row>
    <row r="259" spans="2:31" ht="12.75" customHeight="1" thickBot="1" x14ac:dyDescent="0.25">
      <c r="B259" s="109"/>
      <c r="D259" s="82"/>
      <c r="E259" s="82"/>
      <c r="F259" s="100"/>
      <c r="G259" s="101"/>
      <c r="H259" s="101"/>
      <c r="I259" s="101"/>
      <c r="J259" s="102"/>
      <c r="K259" s="35"/>
      <c r="L259" s="9" t="str">
        <f t="shared" ref="L259:AE259" si="22">IF(OR(TRIM(L244)=0,TRIM(L244)=""),"",IFERROR(TRIM(INDEX(QryItemNamed,MATCH(TRIM(L244),ITEM,0),3)),""))</f>
        <v/>
      </c>
      <c r="M259" s="10" t="str">
        <f t="shared" si="22"/>
        <v/>
      </c>
      <c r="N259" s="10" t="str">
        <f t="shared" si="22"/>
        <v/>
      </c>
      <c r="O259" s="10" t="str">
        <f t="shared" si="22"/>
        <v/>
      </c>
      <c r="P259" s="10" t="str">
        <f t="shared" si="22"/>
        <v/>
      </c>
      <c r="Q259" s="10" t="str">
        <f t="shared" si="22"/>
        <v/>
      </c>
      <c r="R259" s="10" t="str">
        <f t="shared" si="22"/>
        <v/>
      </c>
      <c r="S259" s="10" t="str">
        <f t="shared" si="22"/>
        <v/>
      </c>
      <c r="T259" s="10" t="str">
        <f t="shared" si="22"/>
        <v/>
      </c>
      <c r="U259" s="10"/>
      <c r="V259" s="10"/>
      <c r="W259" s="10" t="str">
        <f t="shared" si="22"/>
        <v/>
      </c>
      <c r="X259" s="10" t="str">
        <f t="shared" si="22"/>
        <v/>
      </c>
      <c r="Y259" s="10" t="str">
        <f t="shared" si="22"/>
        <v/>
      </c>
      <c r="Z259" s="10" t="str">
        <f t="shared" si="22"/>
        <v/>
      </c>
      <c r="AA259" s="10" t="str">
        <f t="shared" si="22"/>
        <v/>
      </c>
      <c r="AB259" s="10" t="str">
        <f t="shared" si="22"/>
        <v/>
      </c>
      <c r="AC259" s="10" t="str">
        <f t="shared" si="22"/>
        <v/>
      </c>
      <c r="AD259" s="10"/>
      <c r="AE259" s="10" t="str">
        <f t="shared" si="22"/>
        <v/>
      </c>
    </row>
    <row r="260" spans="2:31" ht="12.75" customHeight="1" x14ac:dyDescent="0.2">
      <c r="B260" s="26"/>
      <c r="D260" s="11"/>
      <c r="E260" s="11"/>
      <c r="F260" s="12"/>
      <c r="G260" s="13"/>
      <c r="H260" s="11" t="s">
        <v>1</v>
      </c>
      <c r="I260" s="12"/>
      <c r="J260" s="14"/>
      <c r="K260" s="37"/>
      <c r="L260" s="13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</row>
    <row r="261" spans="2:31" ht="12.75" customHeight="1" x14ac:dyDescent="0.2">
      <c r="B261" s="27"/>
      <c r="D261" s="15"/>
      <c r="E261" s="15"/>
      <c r="F261" s="16"/>
      <c r="G261" s="17"/>
      <c r="H261" s="15"/>
      <c r="I261" s="16"/>
      <c r="J261" s="18"/>
      <c r="K261" s="38"/>
      <c r="L261" s="17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38"/>
      <c r="L262" s="17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38"/>
      <c r="L263" s="17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38"/>
      <c r="L264" s="17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38"/>
      <c r="L265" s="17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38"/>
      <c r="L266" s="17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38"/>
      <c r="L267" s="17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38"/>
      <c r="L268" s="17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38"/>
      <c r="L269" s="17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38"/>
      <c r="L270" s="17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38"/>
      <c r="L271" s="17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38"/>
      <c r="L272" s="17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38"/>
      <c r="L273" s="17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38"/>
      <c r="L274" s="17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38"/>
      <c r="L275" s="17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38"/>
      <c r="L276" s="17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38"/>
      <c r="L277" s="17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38"/>
      <c r="L278" s="17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38"/>
      <c r="L279" s="17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38"/>
      <c r="L280" s="17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38"/>
      <c r="L281" s="17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38"/>
      <c r="L282" s="17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38"/>
      <c r="L283" s="17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38"/>
      <c r="L284" s="17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38"/>
      <c r="L285" s="17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38"/>
      <c r="L286" s="17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38"/>
      <c r="L287" s="17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38"/>
      <c r="L288" s="17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38"/>
      <c r="L289" s="17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38"/>
      <c r="L290" s="17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38"/>
      <c r="L291" s="17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38"/>
      <c r="L292" s="17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38"/>
      <c r="L293" s="17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38"/>
      <c r="L294" s="17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38"/>
      <c r="L295" s="17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38"/>
      <c r="L296" s="17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38"/>
      <c r="L297" s="17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38"/>
      <c r="L298" s="17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38"/>
      <c r="L299" s="17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38"/>
      <c r="L300" s="17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38"/>
      <c r="L301" s="17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38"/>
      <c r="L302" s="17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38"/>
      <c r="L303" s="17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38"/>
      <c r="L304" s="17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38"/>
      <c r="L305" s="17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38"/>
      <c r="L306" s="17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38"/>
      <c r="L307" s="17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38"/>
      <c r="L308" s="17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38"/>
      <c r="L309" s="17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38"/>
      <c r="L310" s="17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38"/>
      <c r="L311" s="17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38"/>
      <c r="L312" s="17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38"/>
      <c r="L313" s="17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38"/>
      <c r="L314" s="17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38"/>
      <c r="L315" s="17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38"/>
      <c r="L316" s="17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38"/>
      <c r="L317" s="17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38"/>
      <c r="L318" s="17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thickBot="1" x14ac:dyDescent="0.25">
      <c r="B319" s="28"/>
      <c r="D319" s="15"/>
      <c r="E319" s="15"/>
      <c r="F319" s="16"/>
      <c r="G319" s="17"/>
      <c r="H319" s="15"/>
      <c r="I319" s="16"/>
      <c r="J319" s="18"/>
      <c r="K319" s="38"/>
      <c r="L319" s="17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x14ac:dyDescent="0.2">
      <c r="B320" s="5" t="s">
        <v>11</v>
      </c>
      <c r="D320" s="104" t="s">
        <v>2</v>
      </c>
      <c r="E320" s="105"/>
      <c r="F320" s="105"/>
      <c r="G320" s="105"/>
      <c r="H320" s="105"/>
      <c r="I320" s="105"/>
      <c r="J320" s="106"/>
      <c r="K320" s="36"/>
      <c r="L320" s="19" t="str">
        <f>IF(L244="","",IF(OR(L259="", L259="LS", L259="LUMP"),IF(SUM(COUNTIF(L260:L319,"LS")+COUNTIF(L260:L319,"LUMP"))&gt;0,"LS",""),IF(SUM(L260:L319)&gt;0,ROUNDUP(SUM(L260:L319),0),"")))</f>
        <v/>
      </c>
      <c r="M320" s="19" t="str">
        <f t="shared" ref="M320:AE320" si="23">IF(M244="","",IF(OR(M259="", M259="LS", M259="LUMP"),IF(SUM(COUNTIF(M260:M319,"LS")+COUNTIF(M260:M319,"LUMP"))&gt;0,"LS",""),IF(SUM(M260:M319)&gt;0,ROUNDUP(SUM(M260:M319),0),"")))</f>
        <v/>
      </c>
      <c r="N320" s="19" t="str">
        <f t="shared" si="23"/>
        <v/>
      </c>
      <c r="O320" s="19" t="str">
        <f t="shared" si="23"/>
        <v/>
      </c>
      <c r="P320" s="19" t="str">
        <f t="shared" si="23"/>
        <v/>
      </c>
      <c r="Q320" s="19" t="str">
        <f t="shared" si="23"/>
        <v/>
      </c>
      <c r="R320" s="19" t="str">
        <f t="shared" si="23"/>
        <v/>
      </c>
      <c r="S320" s="19" t="str">
        <f t="shared" si="23"/>
        <v/>
      </c>
      <c r="T320" s="19" t="str">
        <f t="shared" si="23"/>
        <v/>
      </c>
      <c r="U320" s="19"/>
      <c r="V320" s="19"/>
      <c r="W320" s="19" t="str">
        <f t="shared" si="23"/>
        <v/>
      </c>
      <c r="X320" s="19" t="str">
        <f t="shared" si="23"/>
        <v/>
      </c>
      <c r="Y320" s="19" t="str">
        <f t="shared" si="23"/>
        <v/>
      </c>
      <c r="Z320" s="19" t="str">
        <f t="shared" si="23"/>
        <v/>
      </c>
      <c r="AA320" s="19" t="str">
        <f t="shared" si="23"/>
        <v/>
      </c>
      <c r="AB320" s="19" t="str">
        <f t="shared" si="23"/>
        <v/>
      </c>
      <c r="AC320" s="19" t="str">
        <f t="shared" si="23"/>
        <v/>
      </c>
      <c r="AD320" s="19"/>
      <c r="AE320" s="19" t="str">
        <f t="shared" si="23"/>
        <v/>
      </c>
    </row>
  </sheetData>
  <mergeCells count="144">
    <mergeCell ref="D320:J320"/>
    <mergeCell ref="AC247:AC258"/>
    <mergeCell ref="L247:L258"/>
    <mergeCell ref="M247:M258"/>
    <mergeCell ref="N247:N258"/>
    <mergeCell ref="E88:E101"/>
    <mergeCell ref="F42:G42"/>
    <mergeCell ref="I42:J42"/>
    <mergeCell ref="U11:U22"/>
    <mergeCell ref="F34:G34"/>
    <mergeCell ref="I34:J34"/>
    <mergeCell ref="F35:G35"/>
    <mergeCell ref="F36:G36"/>
    <mergeCell ref="I35:J35"/>
    <mergeCell ref="I36:J36"/>
    <mergeCell ref="I27:J27"/>
    <mergeCell ref="F29:G29"/>
    <mergeCell ref="I32:J32"/>
    <mergeCell ref="F31:G31"/>
    <mergeCell ref="Y247:Y258"/>
    <mergeCell ref="Z247:Z258"/>
    <mergeCell ref="AA247:AA258"/>
    <mergeCell ref="AB247:AB258"/>
    <mergeCell ref="T247:T258"/>
    <mergeCell ref="AE247:AE258"/>
    <mergeCell ref="D88:D101"/>
    <mergeCell ref="D164:AE164"/>
    <mergeCell ref="D165:J165"/>
    <mergeCell ref="D166:J166"/>
    <mergeCell ref="D167:D180"/>
    <mergeCell ref="E167:E180"/>
    <mergeCell ref="F167:J180"/>
    <mergeCell ref="B10:B23"/>
    <mergeCell ref="I25:J25"/>
    <mergeCell ref="B88:B101"/>
    <mergeCell ref="B167:B180"/>
    <mergeCell ref="B246:B259"/>
    <mergeCell ref="W247:W258"/>
    <mergeCell ref="X247:X258"/>
    <mergeCell ref="P247:P258"/>
    <mergeCell ref="Q247:Q258"/>
    <mergeCell ref="R247:R258"/>
    <mergeCell ref="S247:S258"/>
    <mergeCell ref="L168:L179"/>
    <mergeCell ref="M168:M179"/>
    <mergeCell ref="N168:N179"/>
    <mergeCell ref="O168:O179"/>
    <mergeCell ref="W168:W179"/>
    <mergeCell ref="AE168:AE179"/>
    <mergeCell ref="D241:J241"/>
    <mergeCell ref="D243:AE243"/>
    <mergeCell ref="D244:J244"/>
    <mergeCell ref="AC168:AC179"/>
    <mergeCell ref="Y168:Y179"/>
    <mergeCell ref="Z168:Z179"/>
    <mergeCell ref="AA168:AA179"/>
    <mergeCell ref="AB168:AB179"/>
    <mergeCell ref="X168:X179"/>
    <mergeCell ref="P168:P179"/>
    <mergeCell ref="Q168:Q179"/>
    <mergeCell ref="R168:R179"/>
    <mergeCell ref="S168:S179"/>
    <mergeCell ref="T168:T179"/>
    <mergeCell ref="O11:O22"/>
    <mergeCell ref="F88:J101"/>
    <mergeCell ref="O247:O258"/>
    <mergeCell ref="D245:J245"/>
    <mergeCell ref="D246:D259"/>
    <mergeCell ref="E246:E259"/>
    <mergeCell ref="F246:J259"/>
    <mergeCell ref="M11:M22"/>
    <mergeCell ref="M89:M100"/>
    <mergeCell ref="O89:O100"/>
    <mergeCell ref="D162:J162"/>
    <mergeCell ref="AE89:AE100"/>
    <mergeCell ref="F25:G25"/>
    <mergeCell ref="F27:G27"/>
    <mergeCell ref="Z89:Z100"/>
    <mergeCell ref="R89:R100"/>
    <mergeCell ref="F26:G26"/>
    <mergeCell ref="P89:P100"/>
    <mergeCell ref="Q89:Q100"/>
    <mergeCell ref="Y89:Y100"/>
    <mergeCell ref="D83:K83"/>
    <mergeCell ref="S89:S100"/>
    <mergeCell ref="T89:T100"/>
    <mergeCell ref="D85:AE85"/>
    <mergeCell ref="D86:J86"/>
    <mergeCell ref="D87:J87"/>
    <mergeCell ref="W89:W100"/>
    <mergeCell ref="X89:X100"/>
    <mergeCell ref="I29:J29"/>
    <mergeCell ref="I26:J26"/>
    <mergeCell ref="F30:G30"/>
    <mergeCell ref="I30:J30"/>
    <mergeCell ref="F32:G32"/>
    <mergeCell ref="I31:J31"/>
    <mergeCell ref="L89:L100"/>
    <mergeCell ref="D7:AE7"/>
    <mergeCell ref="AC11:AC22"/>
    <mergeCell ref="AB11:AB22"/>
    <mergeCell ref="AA11:AA22"/>
    <mergeCell ref="D10:D23"/>
    <mergeCell ref="D8:J8"/>
    <mergeCell ref="D9:J9"/>
    <mergeCell ref="Q11:Q22"/>
    <mergeCell ref="R11:R22"/>
    <mergeCell ref="S11:S22"/>
    <mergeCell ref="T11:T22"/>
    <mergeCell ref="AD11:AD22"/>
    <mergeCell ref="E10:E23"/>
    <mergeCell ref="F10:J23"/>
    <mergeCell ref="P11:P22"/>
    <mergeCell ref="X11:X22"/>
    <mergeCell ref="K10:K23"/>
    <mergeCell ref="Y11:Y22"/>
    <mergeCell ref="Z11:Z22"/>
    <mergeCell ref="W11:W22"/>
    <mergeCell ref="AE11:AE22"/>
    <mergeCell ref="L11:L22"/>
    <mergeCell ref="V11:V22"/>
    <mergeCell ref="N11:N22"/>
    <mergeCell ref="AA89:AA100"/>
    <mergeCell ref="AB89:AB100"/>
    <mergeCell ref="AC89:AC100"/>
    <mergeCell ref="F37:G37"/>
    <mergeCell ref="I37:J37"/>
    <mergeCell ref="F39:G39"/>
    <mergeCell ref="F41:G41"/>
    <mergeCell ref="F44:G44"/>
    <mergeCell ref="F45:G45"/>
    <mergeCell ref="F46:G46"/>
    <mergeCell ref="F47:G47"/>
    <mergeCell ref="F48:G48"/>
    <mergeCell ref="I48:J48"/>
    <mergeCell ref="I47:J47"/>
    <mergeCell ref="I46:J46"/>
    <mergeCell ref="I45:J45"/>
    <mergeCell ref="I44:J44"/>
    <mergeCell ref="I41:J41"/>
    <mergeCell ref="I39:J39"/>
    <mergeCell ref="F43:G43"/>
    <mergeCell ref="I43:J43"/>
    <mergeCell ref="N89:N10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ignoredErrors>
    <ignoredError sqref="H3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Theuring, John</cp:lastModifiedBy>
  <cp:lastPrinted>2015-05-18T13:50:30Z</cp:lastPrinted>
  <dcterms:created xsi:type="dcterms:W3CDTF">2005-09-27T11:52:28Z</dcterms:created>
  <dcterms:modified xsi:type="dcterms:W3CDTF">2025-11-14T13:30:53Z</dcterms:modified>
</cp:coreProperties>
</file>