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iodas-my.sharepoint.com/personal/10170679_id_ohio_gov/Documents/Desktop/"/>
    </mc:Choice>
  </mc:AlternateContent>
  <xr:revisionPtr revIDLastSave="320" documentId="8_{DA17602E-C3D2-4224-BEF3-252217598F90}" xr6:coauthVersionLast="47" xr6:coauthVersionMax="47" xr10:uidLastSave="{2D53C6C1-C5FB-4B4D-807B-C848E4E281FD}"/>
  <bookViews>
    <workbookView xWindow="-120" yWindow="-120" windowWidth="29040" windowHeight="15720" activeTab="1" xr2:uid="{ECE9845A-9444-4C19-A381-9E2E363CBDB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2" l="1"/>
  <c r="P6" i="2"/>
  <c r="P10" i="2"/>
  <c r="P8" i="2"/>
  <c r="Q6" i="2"/>
  <c r="Q8" i="2"/>
  <c r="Q9" i="2"/>
  <c r="Q10" i="2"/>
  <c r="Q11" i="2"/>
  <c r="Q7" i="2"/>
  <c r="P7" i="2"/>
  <c r="J8" i="2"/>
  <c r="F68" i="2"/>
  <c r="F64" i="2"/>
  <c r="F63" i="2"/>
  <c r="F61" i="2"/>
  <c r="F62" i="2"/>
  <c r="F60" i="2"/>
  <c r="C32" i="2"/>
  <c r="E32" i="2" s="1"/>
  <c r="K32" i="2" s="1"/>
  <c r="F54" i="2"/>
  <c r="F52" i="2"/>
  <c r="F51" i="2"/>
  <c r="F53" i="2"/>
  <c r="B54" i="2"/>
  <c r="I44" i="2"/>
  <c r="K44" i="2" s="1"/>
  <c r="K43" i="2"/>
  <c r="I43" i="2"/>
  <c r="K42" i="2"/>
  <c r="I42" i="2"/>
  <c r="K38" i="2"/>
  <c r="K46" i="2" s="1"/>
  <c r="K10" i="2"/>
  <c r="K7" i="2"/>
  <c r="K8" i="2"/>
  <c r="J10" i="2"/>
  <c r="J7" i="2"/>
  <c r="J6" i="2"/>
  <c r="K6" i="2" s="1"/>
  <c r="K12" i="2"/>
  <c r="K13" i="2"/>
  <c r="K16" i="2"/>
  <c r="K17" i="2"/>
  <c r="K18" i="2"/>
  <c r="K21" i="2"/>
  <c r="K22" i="2"/>
  <c r="K23" i="2"/>
  <c r="K25" i="2"/>
  <c r="K26" i="2"/>
  <c r="K27" i="2"/>
  <c r="K28" i="2"/>
  <c r="K30" i="2"/>
  <c r="K31" i="2"/>
  <c r="C43" i="2"/>
  <c r="E43" i="2" s="1"/>
  <c r="C42" i="2"/>
  <c r="E42" i="2" s="1"/>
  <c r="C41" i="2"/>
  <c r="E41" i="2" s="1"/>
  <c r="C11" i="2"/>
  <c r="E11" i="2" s="1"/>
  <c r="K11" i="2" s="1"/>
  <c r="C5" i="2"/>
  <c r="E5" i="2" s="1"/>
  <c r="K5" i="2" s="1"/>
  <c r="C9" i="2"/>
  <c r="E9" i="2" s="1"/>
  <c r="K9" i="2" s="1"/>
  <c r="C37" i="2"/>
  <c r="E37" i="2" s="1"/>
  <c r="E29" i="2"/>
  <c r="K29" i="2" s="1"/>
  <c r="E28" i="2"/>
  <c r="E15" i="2"/>
  <c r="K15" i="2" s="1"/>
  <c r="E14" i="2"/>
  <c r="K14" i="2" s="1"/>
  <c r="C19" i="2"/>
  <c r="E19" i="2" s="1"/>
  <c r="K19" i="2" s="1"/>
  <c r="C24" i="2"/>
  <c r="E24" i="2" s="1"/>
  <c r="K24" i="2" s="1"/>
  <c r="Q13" i="2" l="1"/>
  <c r="F67" i="2"/>
  <c r="E45" i="2"/>
  <c r="C20" i="2"/>
  <c r="E20" i="2" s="1"/>
  <c r="K20" i="2" s="1"/>
  <c r="K34" i="2" s="1"/>
  <c r="E34" i="2" l="1"/>
</calcChain>
</file>

<file path=xl/sharedStrings.xml><?xml version="1.0" encoding="utf-8"?>
<sst xmlns="http://schemas.openxmlformats.org/spreadsheetml/2006/main" count="112" uniqueCount="58">
  <si>
    <t>514E00504</t>
  </si>
  <si>
    <t>GRINDING FINS, TEARS, SLIVERS ON EXISTING STRUCTURAL STEEL</t>
  </si>
  <si>
    <t>EA</t>
  </si>
  <si>
    <t>FT</t>
  </si>
  <si>
    <t>513E10001</t>
  </si>
  <si>
    <t>STRUCTURAL STEEL MEMBERS, LEVEL UF, AS PER PLAN</t>
  </si>
  <si>
    <t>LB</t>
  </si>
  <si>
    <t>513E10041</t>
  </si>
  <si>
    <t>STRUCTURAL STEEL MEMBERS, LEVEL 2, AS PER PLAN</t>
  </si>
  <si>
    <t>514E27700</t>
  </si>
  <si>
    <t>FIELD PAINTING, MISC.: FIELD PAINTING OF DAMAGED STRUCTURAL STEEL</t>
  </si>
  <si>
    <t>SF</t>
  </si>
  <si>
    <t>202 - PORTIONS OF STRUCTURE REMOVED, AS PER PLAN (SECONDARY MEMBERS)</t>
  </si>
  <si>
    <t>202 - PORTIONS OF STRUCTURE REMOVED, AS PER PLAN (MAIN MEMBERS)</t>
  </si>
  <si>
    <t>202E11201</t>
  </si>
  <si>
    <t>Stiffeners</t>
  </si>
  <si>
    <t>R1</t>
  </si>
  <si>
    <t>R2</t>
  </si>
  <si>
    <t>R4</t>
  </si>
  <si>
    <t>R3</t>
  </si>
  <si>
    <t>DIAGONAL L 3X3X516</t>
  </si>
  <si>
    <t>STRUT L 3X3X5/16</t>
  </si>
  <si>
    <t>R5</t>
  </si>
  <si>
    <t>LB/FT</t>
  </si>
  <si>
    <t>CONTINGENCY SECONDARY L3X3X5/16</t>
  </si>
  <si>
    <t>CROSS BRACIN ST6X20.1</t>
  </si>
  <si>
    <t>Removals</t>
  </si>
  <si>
    <t>Secondary Members</t>
  </si>
  <si>
    <t>Full rep inner</t>
  </si>
  <si>
    <t>Full rep both</t>
  </si>
  <si>
    <t>Removal</t>
  </si>
  <si>
    <t>Main Members</t>
  </si>
  <si>
    <t>Splice Plates</t>
  </si>
  <si>
    <t>Qty FT^3</t>
  </si>
  <si>
    <t>BEAM WEB</t>
  </si>
  <si>
    <t>Web plate</t>
  </si>
  <si>
    <t>CROSS BRACING PLATE</t>
  </si>
  <si>
    <t>Outer</t>
  </si>
  <si>
    <t>Inner</t>
  </si>
  <si>
    <t>Filler</t>
  </si>
  <si>
    <t>TOTAL</t>
  </si>
  <si>
    <t>Original Splice 3</t>
  </si>
  <si>
    <t>Total</t>
  </si>
  <si>
    <t>Welding Main Member Complete penetration</t>
  </si>
  <si>
    <t>R4-STIFF</t>
  </si>
  <si>
    <t>R5 STIFF</t>
  </si>
  <si>
    <t>R4 web</t>
  </si>
  <si>
    <t>Repair of Damaged main 2nd. members Fillet Welding</t>
  </si>
  <si>
    <t>R4 Plate to web</t>
  </si>
  <si>
    <t>R4 Lat brace</t>
  </si>
  <si>
    <t>R4 Stiffener</t>
  </si>
  <si>
    <t>R5 STIFFENER</t>
  </si>
  <si>
    <t>R1 STIFFENER</t>
  </si>
  <si>
    <t>STEEL WEIGHTS</t>
  </si>
  <si>
    <t>COPE HOLES</t>
  </si>
  <si>
    <t>PAINTING</t>
  </si>
  <si>
    <t>Qty SF</t>
  </si>
  <si>
    <t>Grind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</si>
</sst>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/>
    <xf numFmtId="49" fontId="0" fillId="2" borderId="2" xfId="0" applyNumberFormat="1" applyFill="1" applyBorder="1"/>
    <xf numFmtId="49" fontId="0" fillId="2" borderId="3" xfId="0" applyNumberFormat="1" applyFill="1" applyBorder="1"/>
    <xf numFmtId="49" fontId="0" fillId="0" borderId="1" xfId="0" applyNumberFormat="1" applyBorder="1"/>
    <xf numFmtId="49" fontId="0" fillId="0" borderId="2" xfId="0" applyNumberFormat="1" applyBorder="1"/>
    <xf numFmtId="49" fontId="0" fillId="0" borderId="3" xfId="0" applyNumberFormat="1" applyBorder="1"/>
    <xf numFmtId="49" fontId="0" fillId="0" borderId="0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0" fontId="0" fillId="0" borderId="1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35FAE-AFD4-4BA6-9687-8C5B11B106A1}">
  <dimension ref="A1:E15"/>
  <sheetViews>
    <sheetView workbookViewId="0">
      <selection activeCell="B17" sqref="B17"/>
    </sheetView>
  </sheetViews>
  <sheetFormatPr defaultRowHeight="15" x14ac:dyDescent="0.25"/>
  <cols>
    <col min="1" max="1" width="10" bestFit="1" customWidth="1"/>
    <col min="2" max="2" width="58.42578125" bestFit="1" customWidth="1"/>
    <col min="4" max="4" width="4.85546875" bestFit="1" customWidth="1"/>
    <col min="5" max="5" width="62.5703125" bestFit="1" customWidth="1"/>
  </cols>
  <sheetData>
    <row r="1" spans="1:5" x14ac:dyDescent="0.25">
      <c r="A1" s="4" t="s">
        <v>14</v>
      </c>
      <c r="B1" t="s">
        <v>12</v>
      </c>
    </row>
    <row r="3" spans="1:5" x14ac:dyDescent="0.25">
      <c r="A3" s="4" t="s">
        <v>14</v>
      </c>
      <c r="B3" t="s">
        <v>13</v>
      </c>
    </row>
    <row r="5" spans="1:5" x14ac:dyDescent="0.25">
      <c r="A5" s="4" t="s">
        <v>0</v>
      </c>
      <c r="B5" s="5" t="s">
        <v>1</v>
      </c>
      <c r="C5" s="5"/>
      <c r="D5" s="5" t="s">
        <v>3</v>
      </c>
      <c r="E5" s="6"/>
    </row>
    <row r="6" spans="1:5" x14ac:dyDescent="0.25">
      <c r="A6" s="4"/>
      <c r="B6" s="5"/>
      <c r="C6" s="7"/>
      <c r="D6" s="7"/>
      <c r="E6" s="7"/>
    </row>
    <row r="7" spans="1:5" x14ac:dyDescent="0.25">
      <c r="A7" s="4"/>
      <c r="B7" s="5"/>
      <c r="C7" s="7"/>
      <c r="D7" s="7"/>
      <c r="E7" s="7"/>
    </row>
    <row r="8" spans="1:5" x14ac:dyDescent="0.25">
      <c r="A8" s="1" t="s">
        <v>4</v>
      </c>
      <c r="B8" s="2" t="s">
        <v>5</v>
      </c>
      <c r="D8" t="s">
        <v>6</v>
      </c>
    </row>
    <row r="9" spans="1:5" x14ac:dyDescent="0.25">
      <c r="A9" s="1"/>
      <c r="B9" s="2"/>
    </row>
    <row r="10" spans="1:5" x14ac:dyDescent="0.25">
      <c r="A10" s="1"/>
      <c r="B10" s="2"/>
    </row>
    <row r="11" spans="1:5" x14ac:dyDescent="0.25">
      <c r="A11" s="1"/>
      <c r="B11" s="2"/>
    </row>
    <row r="12" spans="1:5" x14ac:dyDescent="0.25">
      <c r="A12" s="1" t="s">
        <v>7</v>
      </c>
      <c r="B12" s="2" t="s">
        <v>8</v>
      </c>
      <c r="C12" s="2"/>
      <c r="D12" s="2" t="s">
        <v>6</v>
      </c>
      <c r="E12" s="3"/>
    </row>
    <row r="15" spans="1:5" x14ac:dyDescent="0.25">
      <c r="A15" s="1" t="s">
        <v>9</v>
      </c>
      <c r="B15" s="2" t="s">
        <v>10</v>
      </c>
      <c r="D15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0EF9D-74C3-4050-B18D-FCCCFCAF5890}">
  <dimension ref="A1:T68"/>
  <sheetViews>
    <sheetView tabSelected="1" workbookViewId="0">
      <selection activeCell="P10" sqref="P10"/>
    </sheetView>
  </sheetViews>
  <sheetFormatPr defaultRowHeight="15" x14ac:dyDescent="0.25"/>
  <sheetData>
    <row r="1" spans="1:20" ht="15.75" thickBot="1" x14ac:dyDescent="0.3">
      <c r="A1" s="30" t="s">
        <v>53</v>
      </c>
      <c r="B1" s="31"/>
      <c r="C1" s="31"/>
      <c r="D1" s="31"/>
      <c r="E1" s="32"/>
      <c r="H1" s="27" t="s">
        <v>26</v>
      </c>
      <c r="I1" s="28"/>
      <c r="J1" s="28"/>
      <c r="K1" s="29"/>
      <c r="N1" t="s">
        <v>55</v>
      </c>
    </row>
    <row r="2" spans="1:20" x14ac:dyDescent="0.25">
      <c r="A2" s="8" t="s">
        <v>27</v>
      </c>
      <c r="B2" s="9"/>
      <c r="C2" s="9"/>
      <c r="D2" s="9"/>
      <c r="E2" s="10"/>
      <c r="H2" s="11"/>
      <c r="I2" s="12"/>
      <c r="J2" s="12"/>
      <c r="K2" s="13"/>
      <c r="N2" s="34" t="s">
        <v>27</v>
      </c>
      <c r="O2" s="35"/>
      <c r="P2" s="35"/>
      <c r="Q2" s="35"/>
      <c r="R2" s="36"/>
    </row>
    <row r="3" spans="1:20" x14ac:dyDescent="0.25">
      <c r="A3" s="11" t="s">
        <v>15</v>
      </c>
      <c r="B3" s="12"/>
      <c r="C3" s="12"/>
      <c r="D3" s="12"/>
      <c r="E3" s="13"/>
      <c r="H3" s="11"/>
      <c r="I3" s="12"/>
      <c r="J3" s="12" t="s">
        <v>27</v>
      </c>
      <c r="K3" s="13"/>
      <c r="N3" s="37" t="s">
        <v>15</v>
      </c>
      <c r="O3" s="38"/>
      <c r="P3" s="38"/>
      <c r="Q3" s="38"/>
      <c r="R3" s="39"/>
    </row>
    <row r="4" spans="1:20" x14ac:dyDescent="0.25">
      <c r="A4" s="11"/>
      <c r="B4" s="12"/>
      <c r="C4" s="12" t="s">
        <v>33</v>
      </c>
      <c r="D4" s="12" t="s">
        <v>6</v>
      </c>
      <c r="E4" s="13"/>
      <c r="H4" s="11"/>
      <c r="I4" s="12"/>
      <c r="J4" s="12"/>
      <c r="K4" s="13"/>
      <c r="N4" s="37"/>
      <c r="O4" s="38"/>
      <c r="P4" s="38" t="s">
        <v>56</v>
      </c>
      <c r="Q4" s="38"/>
      <c r="R4" s="39"/>
    </row>
    <row r="5" spans="1:20" x14ac:dyDescent="0.25">
      <c r="A5" s="11" t="s">
        <v>16</v>
      </c>
      <c r="B5" s="12" t="s">
        <v>28</v>
      </c>
      <c r="C5" s="12">
        <f>1.75*4.5/12*(5/16)/12</f>
        <v>1.708984375E-2</v>
      </c>
      <c r="D5" s="12">
        <v>490</v>
      </c>
      <c r="E5" s="13">
        <f>+C5*D5</f>
        <v>8.3740234375</v>
      </c>
      <c r="H5" s="11"/>
      <c r="I5" s="12"/>
      <c r="J5" s="12">
        <v>1</v>
      </c>
      <c r="K5" s="13">
        <f>+J5*E5</f>
        <v>8.3740234375</v>
      </c>
      <c r="N5" s="37"/>
      <c r="O5" s="38"/>
      <c r="P5" s="38"/>
      <c r="Q5" s="38"/>
      <c r="R5" s="39"/>
    </row>
    <row r="6" spans="1:20" x14ac:dyDescent="0.25">
      <c r="A6" s="11" t="s">
        <v>17</v>
      </c>
      <c r="B6" s="12" t="s">
        <v>30</v>
      </c>
      <c r="C6" s="12"/>
      <c r="D6" s="12"/>
      <c r="E6" s="13"/>
      <c r="H6" s="11"/>
      <c r="I6" s="12"/>
      <c r="J6" s="12">
        <f>4.5/12*5/16/12*2/12*490*2</f>
        <v>1.5950520833333335</v>
      </c>
      <c r="K6" s="13">
        <f>+J6</f>
        <v>1.5950520833333335</v>
      </c>
      <c r="N6" s="37" t="s">
        <v>16</v>
      </c>
      <c r="O6" s="38">
        <v>2</v>
      </c>
      <c r="P6" s="38">
        <f>1.5*2+(2.1*(4.5+4)/12*2)+(4.5*4.25)/144*2+10.9166666*1</f>
        <v>17.157291600000001</v>
      </c>
      <c r="Q6" s="38">
        <f t="shared" ref="Q6:Q11" si="0">+O6*P6</f>
        <v>34.314583200000001</v>
      </c>
      <c r="R6" s="39"/>
    </row>
    <row r="7" spans="1:20" x14ac:dyDescent="0.25">
      <c r="A7" s="11" t="s">
        <v>17</v>
      </c>
      <c r="B7" s="12" t="s">
        <v>30</v>
      </c>
      <c r="C7" s="12"/>
      <c r="D7" s="12"/>
      <c r="E7" s="13"/>
      <c r="H7" s="11"/>
      <c r="I7" s="12"/>
      <c r="J7" s="12">
        <f>4.5/12*5/16/12*2/12*490*2</f>
        <v>1.5950520833333335</v>
      </c>
      <c r="K7" s="13">
        <f t="shared" ref="K7:K10" si="1">+J7</f>
        <v>1.5950520833333335</v>
      </c>
      <c r="N7" s="37" t="s">
        <v>17</v>
      </c>
      <c r="O7" s="38">
        <v>3</v>
      </c>
      <c r="P7" s="38">
        <f>6+2</f>
        <v>8</v>
      </c>
      <c r="Q7" s="38">
        <f>+O7*P7</f>
        <v>24</v>
      </c>
      <c r="R7" s="39"/>
    </row>
    <row r="8" spans="1:20" x14ac:dyDescent="0.25">
      <c r="A8" s="11" t="s">
        <v>17</v>
      </c>
      <c r="B8" s="12" t="s">
        <v>30</v>
      </c>
      <c r="C8" s="12"/>
      <c r="D8" s="12"/>
      <c r="E8" s="13"/>
      <c r="H8" s="11"/>
      <c r="I8" s="12"/>
      <c r="J8" s="12">
        <f>4.5/12*5/16/12*5/12*490*2</f>
        <v>3.9876302083333335</v>
      </c>
      <c r="K8" s="13">
        <f t="shared" si="1"/>
        <v>3.9876302083333335</v>
      </c>
      <c r="N8" s="37" t="s">
        <v>19</v>
      </c>
      <c r="O8" s="38">
        <v>1</v>
      </c>
      <c r="P8" s="38">
        <f>7*16/12*2</f>
        <v>18.666666666666668</v>
      </c>
      <c r="Q8" s="38">
        <f t="shared" si="0"/>
        <v>18.666666666666668</v>
      </c>
      <c r="R8" s="39"/>
    </row>
    <row r="9" spans="1:20" x14ac:dyDescent="0.25">
      <c r="A9" s="11" t="s">
        <v>18</v>
      </c>
      <c r="B9" s="12" t="s">
        <v>29</v>
      </c>
      <c r="C9" s="12">
        <f>1.75*4.5/12*(5/16)/12*2</f>
        <v>3.41796875E-2</v>
      </c>
      <c r="D9" s="12">
        <v>490</v>
      </c>
      <c r="E9" s="13">
        <f>+C9*D9</f>
        <v>16.748046875</v>
      </c>
      <c r="H9" s="11"/>
      <c r="I9" s="12"/>
      <c r="J9" s="12">
        <v>1</v>
      </c>
      <c r="K9" s="13">
        <f t="shared" ref="K6:K32" si="2">+J9*E9</f>
        <v>16.748046875</v>
      </c>
      <c r="N9" s="37" t="s">
        <v>18</v>
      </c>
      <c r="O9" s="43">
        <v>1</v>
      </c>
      <c r="P9" s="38">
        <f>20+9.9166666+(18+14.1)*2.2</f>
        <v>100.5366666</v>
      </c>
      <c r="Q9" s="38">
        <f t="shared" si="0"/>
        <v>100.5366666</v>
      </c>
      <c r="R9" s="39"/>
    </row>
    <row r="10" spans="1:20" x14ac:dyDescent="0.25">
      <c r="A10" s="11" t="s">
        <v>19</v>
      </c>
      <c r="B10" s="12" t="s">
        <v>30</v>
      </c>
      <c r="C10" s="12"/>
      <c r="D10" s="12"/>
      <c r="E10" s="13"/>
      <c r="H10" s="11"/>
      <c r="I10" s="12"/>
      <c r="J10" s="12">
        <f>4.5/12*5/16/12*2/12*490*2</f>
        <v>1.5950520833333335</v>
      </c>
      <c r="K10" s="13">
        <f t="shared" si="1"/>
        <v>1.5950520833333335</v>
      </c>
      <c r="N10" s="37" t="s">
        <v>22</v>
      </c>
      <c r="O10" s="43">
        <v>1</v>
      </c>
      <c r="P10" s="38">
        <f>1.5*2+(2.1*(4.5+4)/12*2)+(4.5*4.25)/144*2+9.9166666*1</f>
        <v>16.157291600000001</v>
      </c>
      <c r="Q10" s="38">
        <f t="shared" si="0"/>
        <v>16.157291600000001</v>
      </c>
      <c r="R10" s="39"/>
    </row>
    <row r="11" spans="1:20" x14ac:dyDescent="0.25">
      <c r="A11" s="11" t="s">
        <v>22</v>
      </c>
      <c r="B11" s="12" t="s">
        <v>28</v>
      </c>
      <c r="C11" s="12">
        <f>1.75*4.5/12*(5/16)/12</f>
        <v>1.708984375E-2</v>
      </c>
      <c r="D11" s="12">
        <v>490</v>
      </c>
      <c r="E11" s="13">
        <f>+C11*D11</f>
        <v>8.3740234375</v>
      </c>
      <c r="H11" s="11"/>
      <c r="I11" s="12"/>
      <c r="J11" s="12">
        <v>1</v>
      </c>
      <c r="K11" s="13">
        <f t="shared" si="2"/>
        <v>8.3740234375</v>
      </c>
      <c r="N11" s="33" t="s">
        <v>57</v>
      </c>
      <c r="O11" s="43">
        <v>1</v>
      </c>
      <c r="P11" s="38">
        <v>5</v>
      </c>
      <c r="Q11" s="38">
        <f t="shared" si="0"/>
        <v>5</v>
      </c>
      <c r="R11" s="39"/>
    </row>
    <row r="12" spans="1:20" x14ac:dyDescent="0.25">
      <c r="A12" s="11"/>
      <c r="B12" s="12"/>
      <c r="C12" s="12"/>
      <c r="D12" s="12"/>
      <c r="E12" s="13"/>
      <c r="H12" s="11"/>
      <c r="I12" s="12"/>
      <c r="J12" s="12"/>
      <c r="K12" s="13">
        <f t="shared" si="2"/>
        <v>0</v>
      </c>
      <c r="N12" s="37"/>
      <c r="O12" s="38"/>
      <c r="P12" s="38"/>
      <c r="Q12" s="38"/>
      <c r="R12" s="39"/>
    </row>
    <row r="13" spans="1:20" ht="15.75" thickBot="1" x14ac:dyDescent="0.3">
      <c r="A13" s="11" t="s">
        <v>20</v>
      </c>
      <c r="B13" s="12"/>
      <c r="C13" s="12" t="s">
        <v>3</v>
      </c>
      <c r="D13" s="12" t="s">
        <v>23</v>
      </c>
      <c r="E13" s="13"/>
      <c r="H13" s="11"/>
      <c r="I13" s="12"/>
      <c r="J13" s="12"/>
      <c r="K13" s="13">
        <f t="shared" si="2"/>
        <v>0</v>
      </c>
      <c r="N13" s="40"/>
      <c r="O13" s="41"/>
      <c r="P13" s="41"/>
      <c r="Q13" s="44">
        <f>SUM(Q6:Q12)</f>
        <v>198.6752080666667</v>
      </c>
      <c r="R13" s="42"/>
    </row>
    <row r="14" spans="1:20" x14ac:dyDescent="0.25">
      <c r="A14" s="11" t="s">
        <v>16</v>
      </c>
      <c r="B14" s="12">
        <v>1</v>
      </c>
      <c r="C14" s="12">
        <v>10.916666599999999</v>
      </c>
      <c r="D14" s="12">
        <v>6.1</v>
      </c>
      <c r="E14" s="13">
        <f>+D14*C14</f>
        <v>66.591666259999997</v>
      </c>
      <c r="H14" s="11"/>
      <c r="I14" s="12"/>
      <c r="J14" s="12">
        <v>1</v>
      </c>
      <c r="K14" s="13">
        <f t="shared" si="2"/>
        <v>66.591666259999997</v>
      </c>
      <c r="N14" s="38"/>
      <c r="O14" s="38"/>
      <c r="P14" s="38"/>
      <c r="Q14" s="38"/>
      <c r="R14" s="38"/>
      <c r="S14" s="38"/>
    </row>
    <row r="15" spans="1:20" x14ac:dyDescent="0.25">
      <c r="A15" s="11" t="s">
        <v>16</v>
      </c>
      <c r="B15" s="12">
        <v>1</v>
      </c>
      <c r="C15" s="12">
        <v>10.916666599999999</v>
      </c>
      <c r="D15" s="12">
        <v>6.1</v>
      </c>
      <c r="E15" s="13">
        <f>+D15*C15</f>
        <v>66.591666259999997</v>
      </c>
      <c r="H15" s="11"/>
      <c r="I15" s="12"/>
      <c r="J15" s="12">
        <v>1</v>
      </c>
      <c r="K15" s="13">
        <f t="shared" si="2"/>
        <v>66.591666259999997</v>
      </c>
      <c r="N15" s="38"/>
      <c r="O15" s="38"/>
      <c r="P15" s="38"/>
      <c r="Q15" s="38"/>
      <c r="R15" s="38"/>
      <c r="S15" s="38"/>
    </row>
    <row r="16" spans="1:20" x14ac:dyDescent="0.25">
      <c r="A16" s="11"/>
      <c r="B16" s="12"/>
      <c r="C16" s="12"/>
      <c r="D16" s="12"/>
      <c r="E16" s="13"/>
      <c r="H16" s="11"/>
      <c r="I16" s="12"/>
      <c r="J16" s="12"/>
      <c r="K16" s="13">
        <f t="shared" si="2"/>
        <v>0</v>
      </c>
      <c r="M16" s="38"/>
      <c r="N16" s="38"/>
      <c r="O16" s="38"/>
      <c r="P16" s="38"/>
      <c r="Q16" s="38"/>
      <c r="R16" s="38"/>
      <c r="S16" s="38"/>
      <c r="T16" s="38"/>
    </row>
    <row r="17" spans="1:20" x14ac:dyDescent="0.25">
      <c r="A17" s="11"/>
      <c r="B17" s="12"/>
      <c r="C17" s="12"/>
      <c r="D17" s="12"/>
      <c r="E17" s="13"/>
      <c r="H17" s="11"/>
      <c r="I17" s="12"/>
      <c r="J17" s="12"/>
      <c r="K17" s="13">
        <f t="shared" si="2"/>
        <v>0</v>
      </c>
      <c r="M17" s="38"/>
      <c r="N17" s="38"/>
      <c r="O17" s="38"/>
      <c r="P17" s="38"/>
      <c r="Q17" s="38"/>
      <c r="R17" s="38"/>
      <c r="S17" s="38"/>
      <c r="T17" s="38"/>
    </row>
    <row r="18" spans="1:20" x14ac:dyDescent="0.25">
      <c r="A18" s="11" t="s">
        <v>21</v>
      </c>
      <c r="B18" s="12"/>
      <c r="C18" s="12" t="s">
        <v>3</v>
      </c>
      <c r="D18" s="12" t="s">
        <v>23</v>
      </c>
      <c r="E18" s="13"/>
      <c r="H18" s="11"/>
      <c r="I18" s="12"/>
      <c r="J18" s="12"/>
      <c r="K18" s="13">
        <f t="shared" si="2"/>
        <v>0</v>
      </c>
      <c r="M18" s="38"/>
      <c r="N18" s="38"/>
      <c r="O18" s="38"/>
      <c r="P18" s="38"/>
      <c r="Q18" s="38"/>
      <c r="R18" s="38"/>
      <c r="S18" s="38"/>
      <c r="T18" s="38"/>
    </row>
    <row r="19" spans="1:20" x14ac:dyDescent="0.25">
      <c r="A19" s="11" t="s">
        <v>18</v>
      </c>
      <c r="B19" s="12">
        <v>1</v>
      </c>
      <c r="C19" s="12">
        <f>9+9.5/12</f>
        <v>9.7916666666666661</v>
      </c>
      <c r="D19" s="12">
        <v>6.1</v>
      </c>
      <c r="E19" s="13">
        <f>+D19*C19</f>
        <v>59.729166666666657</v>
      </c>
      <c r="H19" s="11"/>
      <c r="I19" s="12"/>
      <c r="J19" s="12">
        <v>1</v>
      </c>
      <c r="K19" s="13">
        <f t="shared" si="2"/>
        <v>59.729166666666657</v>
      </c>
      <c r="M19" s="38"/>
      <c r="N19" s="38"/>
      <c r="O19" s="38"/>
      <c r="P19" s="38"/>
      <c r="Q19" s="38"/>
      <c r="R19" s="38"/>
      <c r="S19" s="38"/>
      <c r="T19" s="38"/>
    </row>
    <row r="20" spans="1:20" x14ac:dyDescent="0.25">
      <c r="A20" s="11" t="s">
        <v>22</v>
      </c>
      <c r="B20" s="12">
        <v>1</v>
      </c>
      <c r="C20" s="12">
        <f>+C19</f>
        <v>9.7916666666666661</v>
      </c>
      <c r="D20" s="12">
        <v>6.1</v>
      </c>
      <c r="E20" s="13">
        <f>+D20*C20</f>
        <v>59.729166666666657</v>
      </c>
      <c r="H20" s="11"/>
      <c r="I20" s="12"/>
      <c r="J20" s="12">
        <v>1</v>
      </c>
      <c r="K20" s="13">
        <f t="shared" si="2"/>
        <v>59.729166666666657</v>
      </c>
      <c r="M20" s="38"/>
      <c r="N20" s="38"/>
      <c r="O20" s="38"/>
      <c r="P20" s="38"/>
      <c r="Q20" s="38"/>
      <c r="R20" s="38"/>
      <c r="S20" s="38"/>
      <c r="T20" s="38"/>
    </row>
    <row r="21" spans="1:20" x14ac:dyDescent="0.25">
      <c r="A21" s="11"/>
      <c r="B21" s="12"/>
      <c r="C21" s="12"/>
      <c r="D21" s="12"/>
      <c r="E21" s="13"/>
      <c r="H21" s="11"/>
      <c r="I21" s="12"/>
      <c r="J21" s="12"/>
      <c r="K21" s="13">
        <f t="shared" si="2"/>
        <v>0</v>
      </c>
      <c r="M21" s="38"/>
      <c r="N21" s="38"/>
      <c r="O21" s="38"/>
      <c r="P21" s="38"/>
      <c r="Q21" s="38"/>
      <c r="R21" s="38"/>
      <c r="S21" s="38"/>
      <c r="T21" s="38"/>
    </row>
    <row r="22" spans="1:20" x14ac:dyDescent="0.25">
      <c r="A22" s="11" t="s">
        <v>24</v>
      </c>
      <c r="B22" s="12"/>
      <c r="C22" s="12"/>
      <c r="D22" s="12"/>
      <c r="E22" s="13"/>
      <c r="H22" s="11"/>
      <c r="I22" s="12"/>
      <c r="J22" s="12"/>
      <c r="K22" s="13">
        <f t="shared" si="2"/>
        <v>0</v>
      </c>
      <c r="M22" s="38"/>
      <c r="N22" s="38"/>
      <c r="O22" s="38"/>
      <c r="P22" s="38"/>
      <c r="Q22" s="38"/>
      <c r="R22" s="38"/>
      <c r="S22" s="38"/>
      <c r="T22" s="38"/>
    </row>
    <row r="23" spans="1:20" x14ac:dyDescent="0.25">
      <c r="A23" s="11"/>
      <c r="B23" s="12"/>
      <c r="C23" s="12" t="s">
        <v>3</v>
      </c>
      <c r="D23" s="12" t="s">
        <v>23</v>
      </c>
      <c r="E23" s="13"/>
      <c r="H23" s="11"/>
      <c r="I23" s="12"/>
      <c r="J23" s="12"/>
      <c r="K23" s="13">
        <f t="shared" si="2"/>
        <v>0</v>
      </c>
      <c r="M23" s="38"/>
      <c r="N23" s="38"/>
      <c r="O23" s="38"/>
      <c r="P23" s="38"/>
      <c r="Q23" s="38"/>
      <c r="R23" s="38"/>
      <c r="S23" s="38"/>
      <c r="T23" s="38"/>
    </row>
    <row r="24" spans="1:20" x14ac:dyDescent="0.25">
      <c r="A24" s="11">
        <v>3</v>
      </c>
      <c r="B24" s="12">
        <v>10.916666599999999</v>
      </c>
      <c r="C24" s="12">
        <f>+A24*B24</f>
        <v>32.749999799999998</v>
      </c>
      <c r="D24" s="12">
        <v>6.1</v>
      </c>
      <c r="E24" s="13">
        <f>+D24*C24</f>
        <v>199.77499877999998</v>
      </c>
      <c r="H24" s="11"/>
      <c r="I24" s="12"/>
      <c r="J24" s="12"/>
      <c r="K24" s="13">
        <f t="shared" si="2"/>
        <v>0</v>
      </c>
      <c r="M24" s="38"/>
      <c r="N24" s="38"/>
      <c r="O24" s="38"/>
      <c r="P24" s="38"/>
      <c r="Q24" s="38"/>
      <c r="R24" s="38"/>
      <c r="S24" s="38"/>
      <c r="T24" s="38"/>
    </row>
    <row r="25" spans="1:20" x14ac:dyDescent="0.25">
      <c r="A25" s="11"/>
      <c r="B25" s="12"/>
      <c r="C25" s="12"/>
      <c r="D25" s="12"/>
      <c r="E25" s="13"/>
      <c r="H25" s="11"/>
      <c r="I25" s="12"/>
      <c r="J25" s="12"/>
      <c r="K25" s="13">
        <f t="shared" si="2"/>
        <v>0</v>
      </c>
      <c r="M25" s="38"/>
      <c r="N25" s="38"/>
      <c r="O25" s="38"/>
      <c r="P25" s="38"/>
      <c r="Q25" s="38"/>
      <c r="R25" s="38"/>
      <c r="S25" s="38"/>
      <c r="T25" s="38"/>
    </row>
    <row r="26" spans="1:20" x14ac:dyDescent="0.25">
      <c r="A26" s="11" t="s">
        <v>25</v>
      </c>
      <c r="B26" s="12"/>
      <c r="C26" s="12"/>
      <c r="D26" s="12"/>
      <c r="E26" s="13"/>
      <c r="H26" s="11"/>
      <c r="I26" s="12"/>
      <c r="J26" s="12"/>
      <c r="K26" s="13">
        <f t="shared" si="2"/>
        <v>0</v>
      </c>
      <c r="M26" s="38"/>
      <c r="N26" s="38"/>
      <c r="O26" s="38"/>
      <c r="P26" s="38"/>
      <c r="Q26" s="38"/>
      <c r="R26" s="38"/>
      <c r="S26" s="38"/>
      <c r="T26" s="38"/>
    </row>
    <row r="27" spans="1:20" x14ac:dyDescent="0.25">
      <c r="A27" s="11"/>
      <c r="B27" s="12"/>
      <c r="C27" s="12"/>
      <c r="D27" s="12"/>
      <c r="E27" s="13"/>
      <c r="H27" s="11"/>
      <c r="I27" s="12"/>
      <c r="J27" s="12"/>
      <c r="K27" s="13">
        <f t="shared" si="2"/>
        <v>0</v>
      </c>
      <c r="M27" s="38"/>
      <c r="N27" s="38"/>
      <c r="O27" s="38"/>
      <c r="P27" s="38"/>
      <c r="Q27" s="38"/>
      <c r="R27" s="38"/>
      <c r="S27" s="38"/>
      <c r="T27" s="38"/>
    </row>
    <row r="28" spans="1:20" x14ac:dyDescent="0.25">
      <c r="A28" s="11" t="s">
        <v>18</v>
      </c>
      <c r="B28" s="12"/>
      <c r="C28" s="12">
        <v>14.2</v>
      </c>
      <c r="D28" s="12">
        <v>20.100000000000001</v>
      </c>
      <c r="E28" s="13">
        <f>+C28*D28</f>
        <v>285.42</v>
      </c>
      <c r="H28" s="11"/>
      <c r="I28" s="12"/>
      <c r="J28" s="12">
        <v>1</v>
      </c>
      <c r="K28" s="13">
        <f t="shared" si="2"/>
        <v>285.42</v>
      </c>
      <c r="M28" s="38"/>
      <c r="N28" s="38"/>
      <c r="O28" s="38"/>
      <c r="P28" s="38"/>
      <c r="Q28" s="38"/>
      <c r="R28" s="38"/>
      <c r="S28" s="38"/>
      <c r="T28" s="38"/>
    </row>
    <row r="29" spans="1:20" x14ac:dyDescent="0.25">
      <c r="A29" s="11" t="s">
        <v>18</v>
      </c>
      <c r="B29" s="12"/>
      <c r="C29" s="12">
        <v>18</v>
      </c>
      <c r="D29" s="12">
        <v>20.100000000000001</v>
      </c>
      <c r="E29" s="13">
        <f>+C29*D29</f>
        <v>361.8</v>
      </c>
      <c r="H29" s="11"/>
      <c r="I29" s="12"/>
      <c r="J29" s="12">
        <v>1</v>
      </c>
      <c r="K29" s="13">
        <f t="shared" si="2"/>
        <v>361.8</v>
      </c>
      <c r="N29" s="38"/>
      <c r="O29" s="38"/>
      <c r="P29" s="38"/>
      <c r="Q29" s="38"/>
      <c r="R29" s="38"/>
      <c r="S29" s="38"/>
      <c r="T29" s="38"/>
    </row>
    <row r="30" spans="1:20" x14ac:dyDescent="0.25">
      <c r="A30" s="11"/>
      <c r="B30" s="12"/>
      <c r="C30" s="12"/>
      <c r="D30" s="12"/>
      <c r="E30" s="13"/>
      <c r="H30" s="11"/>
      <c r="I30" s="12"/>
      <c r="J30" s="12"/>
      <c r="K30" s="13">
        <f t="shared" si="2"/>
        <v>0</v>
      </c>
      <c r="N30" s="38"/>
      <c r="O30" s="38"/>
      <c r="P30" s="38"/>
      <c r="Q30" s="38"/>
      <c r="R30" s="38"/>
      <c r="S30" s="38"/>
      <c r="T30" s="38"/>
    </row>
    <row r="31" spans="1:20" x14ac:dyDescent="0.25">
      <c r="A31" s="11" t="s">
        <v>36</v>
      </c>
      <c r="B31" s="12"/>
      <c r="C31" s="12"/>
      <c r="D31" s="12"/>
      <c r="E31" s="13"/>
      <c r="H31" s="11"/>
      <c r="I31" s="12"/>
      <c r="J31" s="12"/>
      <c r="K31" s="13">
        <f t="shared" si="2"/>
        <v>0</v>
      </c>
      <c r="N31" s="38"/>
      <c r="O31" s="38"/>
      <c r="P31" s="38"/>
      <c r="Q31" s="38"/>
      <c r="R31" s="38"/>
      <c r="S31" s="38"/>
      <c r="T31" s="38"/>
    </row>
    <row r="32" spans="1:20" x14ac:dyDescent="0.25">
      <c r="A32" s="11" t="s">
        <v>18</v>
      </c>
      <c r="B32" s="12"/>
      <c r="C32" s="12">
        <f>9*0.5*15/(12^3)*2</f>
        <v>7.8125E-2</v>
      </c>
      <c r="D32" s="12">
        <v>490</v>
      </c>
      <c r="E32" s="13">
        <f>+C32*D32</f>
        <v>38.28125</v>
      </c>
      <c r="H32" s="11"/>
      <c r="I32" s="12"/>
      <c r="J32" s="12">
        <v>1</v>
      </c>
      <c r="K32" s="13">
        <f t="shared" si="2"/>
        <v>38.28125</v>
      </c>
      <c r="N32" s="38"/>
      <c r="O32" s="38"/>
      <c r="P32" s="38"/>
      <c r="Q32" s="38"/>
      <c r="R32" s="38"/>
      <c r="S32" s="38"/>
      <c r="T32" s="38"/>
    </row>
    <row r="33" spans="1:20" x14ac:dyDescent="0.25">
      <c r="A33" s="11"/>
      <c r="B33" s="12"/>
      <c r="C33" s="12"/>
      <c r="D33" s="12"/>
      <c r="E33" s="13"/>
      <c r="H33" s="11"/>
      <c r="I33" s="12"/>
      <c r="J33" s="12"/>
      <c r="K33" s="13"/>
      <c r="N33" s="38"/>
      <c r="O33" s="38"/>
      <c r="P33" s="38"/>
      <c r="Q33" s="38"/>
      <c r="R33" s="38"/>
      <c r="S33" s="38"/>
      <c r="T33" s="38"/>
    </row>
    <row r="34" spans="1:20" ht="15.75" thickBot="1" x14ac:dyDescent="0.3">
      <c r="A34" s="14" t="s">
        <v>40</v>
      </c>
      <c r="B34" s="15"/>
      <c r="C34" s="15"/>
      <c r="D34" s="15"/>
      <c r="E34" s="16">
        <f>SUM(E5:E33)</f>
        <v>1171.4140083833333</v>
      </c>
      <c r="H34" s="14"/>
      <c r="I34" s="15"/>
      <c r="J34" s="15"/>
      <c r="K34" s="16">
        <f>SUM(K5:K33)</f>
        <v>980.41179606166656</v>
      </c>
      <c r="N34" s="38"/>
      <c r="O34" s="38"/>
      <c r="P34" s="38"/>
      <c r="Q34" s="38"/>
      <c r="R34" s="38"/>
      <c r="S34" s="38"/>
      <c r="T34" s="38"/>
    </row>
    <row r="35" spans="1:20" x14ac:dyDescent="0.25">
      <c r="A35" s="8" t="s">
        <v>31</v>
      </c>
      <c r="B35" s="9"/>
      <c r="C35" s="9"/>
      <c r="D35" s="9"/>
      <c r="E35" s="10"/>
      <c r="H35" s="11"/>
      <c r="I35" s="12"/>
      <c r="J35" s="12" t="s">
        <v>30</v>
      </c>
      <c r="K35" s="13"/>
      <c r="N35" s="38"/>
      <c r="O35" s="38"/>
      <c r="P35" s="38"/>
      <c r="Q35" s="38"/>
      <c r="R35" s="38"/>
      <c r="S35" s="38"/>
      <c r="T35" s="38"/>
    </row>
    <row r="36" spans="1:20" x14ac:dyDescent="0.25">
      <c r="A36" s="11" t="s">
        <v>34</v>
      </c>
      <c r="B36" s="12"/>
      <c r="C36" s="12"/>
      <c r="D36" s="12"/>
      <c r="E36" s="13"/>
      <c r="H36" s="11"/>
      <c r="I36" s="12"/>
      <c r="J36" s="12" t="s">
        <v>31</v>
      </c>
      <c r="K36" s="13"/>
      <c r="N36" s="38"/>
      <c r="O36" s="38"/>
      <c r="P36" s="38"/>
      <c r="Q36" s="38"/>
      <c r="R36" s="38"/>
      <c r="S36" s="38"/>
      <c r="T36" s="38"/>
    </row>
    <row r="37" spans="1:20" x14ac:dyDescent="0.25">
      <c r="A37" s="11" t="s">
        <v>35</v>
      </c>
      <c r="B37" s="12"/>
      <c r="C37" s="12">
        <f>3*1.5*(7/16)/12</f>
        <v>0.1640625</v>
      </c>
      <c r="D37" s="12">
        <v>490</v>
      </c>
      <c r="E37" s="13">
        <f>+C37*D37</f>
        <v>80.390625</v>
      </c>
      <c r="H37" s="11"/>
      <c r="I37" s="12"/>
      <c r="J37" s="12"/>
      <c r="K37" s="13"/>
      <c r="N37" s="38"/>
      <c r="O37" s="38"/>
      <c r="P37" s="38"/>
      <c r="Q37" s="38"/>
      <c r="R37" s="38"/>
      <c r="S37" s="38"/>
      <c r="T37" s="38"/>
    </row>
    <row r="38" spans="1:20" x14ac:dyDescent="0.25">
      <c r="A38" s="11"/>
      <c r="B38" s="12"/>
      <c r="C38" s="12"/>
      <c r="D38" s="12"/>
      <c r="E38" s="13"/>
      <c r="H38" s="11"/>
      <c r="I38" s="12"/>
      <c r="J38" s="12">
        <v>1</v>
      </c>
      <c r="K38" s="13">
        <f>+J38*E37</f>
        <v>80.390625</v>
      </c>
      <c r="N38" s="38"/>
      <c r="O38" s="38"/>
      <c r="P38" s="38"/>
      <c r="Q38" s="38"/>
      <c r="R38" s="38"/>
      <c r="S38" s="38"/>
      <c r="T38" s="38"/>
    </row>
    <row r="39" spans="1:20" x14ac:dyDescent="0.25">
      <c r="A39" s="11"/>
      <c r="B39" s="12"/>
      <c r="C39" s="12"/>
      <c r="D39" s="12"/>
      <c r="E39" s="13"/>
      <c r="H39" s="11"/>
      <c r="I39" s="12"/>
      <c r="J39" s="12"/>
      <c r="K39" s="13"/>
      <c r="N39" s="38"/>
      <c r="O39" s="38"/>
      <c r="P39" s="38"/>
      <c r="Q39" s="38"/>
      <c r="R39" s="38"/>
      <c r="S39" s="38"/>
      <c r="T39" s="38"/>
    </row>
    <row r="40" spans="1:20" x14ac:dyDescent="0.25">
      <c r="A40" s="11" t="s">
        <v>32</v>
      </c>
      <c r="B40" s="12"/>
      <c r="C40" s="12"/>
      <c r="D40" s="12"/>
      <c r="E40" s="13"/>
      <c r="H40" s="11"/>
      <c r="I40" s="12"/>
      <c r="J40" s="12"/>
      <c r="K40" s="13"/>
      <c r="N40" s="38"/>
      <c r="O40" s="38"/>
      <c r="P40" s="38"/>
      <c r="Q40" s="38"/>
      <c r="R40" s="38"/>
      <c r="S40" s="38"/>
      <c r="T40" s="38"/>
    </row>
    <row r="41" spans="1:20" x14ac:dyDescent="0.25">
      <c r="A41" s="11" t="s">
        <v>37</v>
      </c>
      <c r="B41" s="12"/>
      <c r="C41" s="12">
        <f>7*1.3333333*(11/16)/12</f>
        <v>0.53472220885416666</v>
      </c>
      <c r="D41" s="12">
        <v>490</v>
      </c>
      <c r="E41" s="13">
        <f>+C41*D41</f>
        <v>262.01388233854163</v>
      </c>
      <c r="H41" s="11" t="s">
        <v>41</v>
      </c>
      <c r="I41" s="12"/>
      <c r="J41" s="12"/>
      <c r="K41" s="13"/>
      <c r="N41" s="38"/>
      <c r="O41" s="38"/>
      <c r="P41" s="38"/>
      <c r="Q41" s="38"/>
      <c r="R41" s="38"/>
      <c r="S41" s="38"/>
      <c r="T41" s="38"/>
    </row>
    <row r="42" spans="1:20" x14ac:dyDescent="0.25">
      <c r="A42" s="11" t="s">
        <v>38</v>
      </c>
      <c r="B42" s="12"/>
      <c r="C42" s="12">
        <f>7*1.20833333*1/12</f>
        <v>0.70486110916666667</v>
      </c>
      <c r="D42" s="12">
        <v>490</v>
      </c>
      <c r="E42" s="13">
        <f>+C42*D42</f>
        <v>345.38194349166668</v>
      </c>
      <c r="H42" s="11" t="s">
        <v>37</v>
      </c>
      <c r="I42" s="12">
        <f>+(16*11/16*42.5)/12^3</f>
        <v>0.27054398148148145</v>
      </c>
      <c r="J42" s="12">
        <v>490</v>
      </c>
      <c r="K42" s="13">
        <f>+J42*I42</f>
        <v>132.56655092592592</v>
      </c>
      <c r="N42" s="38"/>
      <c r="O42" s="38"/>
      <c r="P42" s="38"/>
      <c r="Q42" s="38"/>
      <c r="R42" s="38"/>
      <c r="S42" s="38"/>
      <c r="T42" s="38"/>
    </row>
    <row r="43" spans="1:20" x14ac:dyDescent="0.25">
      <c r="A43" s="11" t="s">
        <v>39</v>
      </c>
      <c r="B43" s="12"/>
      <c r="C43" s="12">
        <f>0.75/12*1.3333333*5.25</f>
        <v>0.43749998906250004</v>
      </c>
      <c r="D43" s="12">
        <v>490</v>
      </c>
      <c r="E43" s="13">
        <f>+C43*D43</f>
        <v>214.37499464062503</v>
      </c>
      <c r="H43" s="11" t="s">
        <v>38</v>
      </c>
      <c r="I43" s="12">
        <f>+(7*0.75*42.5)/12^3*2</f>
        <v>0.25824652777777779</v>
      </c>
      <c r="J43" s="12">
        <v>490</v>
      </c>
      <c r="K43" s="13">
        <f>+J43*I43</f>
        <v>126.54079861111111</v>
      </c>
      <c r="N43" s="38"/>
      <c r="O43" s="38"/>
      <c r="P43" s="38"/>
      <c r="Q43" s="38"/>
      <c r="R43" s="38"/>
      <c r="S43" s="38"/>
      <c r="T43" s="38"/>
    </row>
    <row r="44" spans="1:20" x14ac:dyDescent="0.25">
      <c r="A44" s="11"/>
      <c r="B44" s="12"/>
      <c r="C44" s="12"/>
      <c r="D44" s="12"/>
      <c r="E44" s="13"/>
      <c r="H44" s="11" t="s">
        <v>39</v>
      </c>
      <c r="I44" s="12">
        <f>+(16*0.75*21.25)/12^3</f>
        <v>0.14756944444444445</v>
      </c>
      <c r="J44" s="12">
        <v>490</v>
      </c>
      <c r="K44" s="13">
        <f>+J44*I44</f>
        <v>72.309027777777786</v>
      </c>
      <c r="N44" s="38"/>
      <c r="O44" s="38"/>
      <c r="P44" s="38"/>
      <c r="Q44" s="38"/>
      <c r="R44" s="38"/>
      <c r="S44" s="38"/>
      <c r="T44" s="38"/>
    </row>
    <row r="45" spans="1:20" ht="15.75" thickBot="1" x14ac:dyDescent="0.3">
      <c r="A45" s="14" t="s">
        <v>40</v>
      </c>
      <c r="B45" s="15"/>
      <c r="C45" s="15"/>
      <c r="D45" s="15"/>
      <c r="E45" s="16">
        <f>SUM(E37:E44)</f>
        <v>902.16144547083331</v>
      </c>
      <c r="H45" s="11"/>
      <c r="I45" s="12"/>
      <c r="J45" s="12"/>
      <c r="K45" s="13"/>
      <c r="N45" s="38"/>
      <c r="O45" s="38"/>
      <c r="P45" s="38"/>
      <c r="Q45" s="38"/>
      <c r="R45" s="38"/>
      <c r="S45" s="38"/>
      <c r="T45" s="38"/>
    </row>
    <row r="46" spans="1:20" ht="15.75" thickBot="1" x14ac:dyDescent="0.3">
      <c r="H46" s="14"/>
      <c r="I46" s="15"/>
      <c r="J46" s="15"/>
      <c r="K46" s="16">
        <f>SUM(K38:K45)</f>
        <v>411.80700231481484</v>
      </c>
      <c r="N46" s="38"/>
      <c r="O46" s="38"/>
      <c r="P46" s="38"/>
      <c r="Q46" s="38"/>
      <c r="R46" s="38"/>
      <c r="S46" s="38"/>
      <c r="T46" s="38"/>
    </row>
    <row r="47" spans="1:20" x14ac:dyDescent="0.25">
      <c r="N47" s="38"/>
      <c r="O47" s="38"/>
      <c r="P47" s="38"/>
      <c r="Q47" s="38"/>
      <c r="R47" s="38"/>
      <c r="S47" s="38"/>
      <c r="T47" s="38"/>
    </row>
    <row r="48" spans="1:20" ht="15.75" thickBot="1" x14ac:dyDescent="0.3">
      <c r="N48" s="38"/>
      <c r="O48" s="38"/>
      <c r="P48" s="38"/>
      <c r="Q48" s="38"/>
      <c r="R48" s="38"/>
      <c r="S48" s="38"/>
      <c r="T48" s="38"/>
    </row>
    <row r="49" spans="1:20" x14ac:dyDescent="0.25">
      <c r="A49" s="17" t="s">
        <v>54</v>
      </c>
      <c r="B49" s="18"/>
      <c r="C49" s="19"/>
      <c r="E49" s="21" t="s">
        <v>43</v>
      </c>
      <c r="F49" s="22"/>
      <c r="G49" s="23"/>
      <c r="N49" s="38"/>
      <c r="O49" s="38"/>
      <c r="P49" s="38"/>
      <c r="Q49" s="38"/>
      <c r="R49" s="38"/>
      <c r="S49" s="38"/>
      <c r="T49" s="38"/>
    </row>
    <row r="50" spans="1:20" x14ac:dyDescent="0.25">
      <c r="A50" s="11" t="s">
        <v>17</v>
      </c>
      <c r="B50" s="12">
        <v>3</v>
      </c>
      <c r="C50" s="13" t="s">
        <v>2</v>
      </c>
      <c r="E50" s="24"/>
      <c r="F50" s="25"/>
      <c r="G50" s="26"/>
      <c r="N50" s="38"/>
      <c r="O50" s="38"/>
      <c r="P50" s="38"/>
      <c r="Q50" s="38"/>
      <c r="R50" s="38"/>
      <c r="S50" s="38"/>
      <c r="T50" s="38"/>
    </row>
    <row r="51" spans="1:20" x14ac:dyDescent="0.25">
      <c r="A51" s="11" t="s">
        <v>16</v>
      </c>
      <c r="B51" s="12">
        <v>1</v>
      </c>
      <c r="C51" s="13" t="s">
        <v>2</v>
      </c>
      <c r="E51" s="11" t="s">
        <v>18</v>
      </c>
      <c r="F51" s="12">
        <f>3*1+1.5*2</f>
        <v>6</v>
      </c>
      <c r="G51" s="13" t="s">
        <v>3</v>
      </c>
    </row>
    <row r="52" spans="1:20" x14ac:dyDescent="0.25">
      <c r="A52" s="11" t="s">
        <v>18</v>
      </c>
      <c r="B52" s="12">
        <v>4</v>
      </c>
      <c r="C52" s="13" t="s">
        <v>2</v>
      </c>
      <c r="E52" s="11" t="s">
        <v>44</v>
      </c>
      <c r="F52" s="12">
        <f>7/12</f>
        <v>0.58333333333333337</v>
      </c>
      <c r="G52" s="13"/>
    </row>
    <row r="53" spans="1:20" x14ac:dyDescent="0.25">
      <c r="A53" s="11" t="s">
        <v>19</v>
      </c>
      <c r="B53" s="12">
        <v>1</v>
      </c>
      <c r="C53" s="13" t="s">
        <v>2</v>
      </c>
      <c r="E53" s="11" t="s">
        <v>45</v>
      </c>
      <c r="F53" s="12">
        <f>3.5/12</f>
        <v>0.29166666666666669</v>
      </c>
      <c r="G53" s="13"/>
    </row>
    <row r="54" spans="1:20" ht="15.75" thickBot="1" x14ac:dyDescent="0.3">
      <c r="A54" s="14" t="s">
        <v>42</v>
      </c>
      <c r="B54" s="15">
        <f>SUM(B50:B53)</f>
        <v>9</v>
      </c>
      <c r="C54" s="16" t="s">
        <v>2</v>
      </c>
      <c r="E54" s="14" t="s">
        <v>40</v>
      </c>
      <c r="F54" s="15">
        <f>SUM(F51:F53)</f>
        <v>6.875</v>
      </c>
      <c r="G54" s="16" t="s">
        <v>3</v>
      </c>
    </row>
    <row r="56" spans="1:20" ht="15.75" thickBot="1" x14ac:dyDescent="0.3">
      <c r="I56" s="38"/>
      <c r="J56" s="38"/>
      <c r="K56" s="38"/>
      <c r="L56" s="38"/>
      <c r="M56" s="38"/>
    </row>
    <row r="57" spans="1:20" x14ac:dyDescent="0.25">
      <c r="E57" s="21" t="s">
        <v>47</v>
      </c>
      <c r="F57" s="22"/>
      <c r="G57" s="23"/>
      <c r="I57" s="20"/>
      <c r="J57" s="20"/>
      <c r="K57" s="20"/>
      <c r="L57" s="38"/>
      <c r="M57" s="38"/>
    </row>
    <row r="58" spans="1:20" x14ac:dyDescent="0.25">
      <c r="E58" s="24"/>
      <c r="F58" s="25"/>
      <c r="G58" s="26"/>
      <c r="I58" s="38"/>
      <c r="J58" s="38"/>
      <c r="K58" s="38"/>
      <c r="L58" s="38"/>
      <c r="M58" s="38"/>
    </row>
    <row r="59" spans="1:20" x14ac:dyDescent="0.25">
      <c r="E59" s="11" t="s">
        <v>46</v>
      </c>
      <c r="F59" s="12">
        <v>3</v>
      </c>
      <c r="G59" s="13" t="s">
        <v>3</v>
      </c>
      <c r="I59" s="38"/>
      <c r="J59" s="38"/>
      <c r="K59" s="38"/>
      <c r="L59" s="38"/>
      <c r="M59" s="38"/>
    </row>
    <row r="60" spans="1:20" x14ac:dyDescent="0.25">
      <c r="E60" s="11" t="s">
        <v>48</v>
      </c>
      <c r="F60" s="12">
        <f>1.25*2</f>
        <v>2.5</v>
      </c>
      <c r="G60" s="13" t="s">
        <v>3</v>
      </c>
      <c r="I60" s="38"/>
      <c r="J60" s="38"/>
      <c r="K60" s="38"/>
      <c r="L60" s="38"/>
      <c r="M60" s="38"/>
    </row>
    <row r="61" spans="1:20" x14ac:dyDescent="0.25">
      <c r="E61" s="11" t="s">
        <v>49</v>
      </c>
      <c r="F61" s="12">
        <f>1.75*2</f>
        <v>3.5</v>
      </c>
      <c r="G61" s="13" t="s">
        <v>3</v>
      </c>
      <c r="I61" s="38"/>
      <c r="J61" s="38"/>
      <c r="K61" s="38"/>
      <c r="L61" s="38"/>
      <c r="M61" s="38"/>
    </row>
    <row r="62" spans="1:20" x14ac:dyDescent="0.25">
      <c r="E62" s="11" t="s">
        <v>50</v>
      </c>
      <c r="F62" s="12">
        <f>+(3.25*2+(21-2-0.5-0.25)*2)/12</f>
        <v>3.5833333333333335</v>
      </c>
      <c r="G62" s="13" t="s">
        <v>3</v>
      </c>
    </row>
    <row r="63" spans="1:20" x14ac:dyDescent="0.25">
      <c r="E63" s="11" t="s">
        <v>51</v>
      </c>
      <c r="F63" s="12">
        <f>+(3.25+(21-2-0.5-0.25)+2.5*4)/12</f>
        <v>2.625</v>
      </c>
      <c r="G63" s="13" t="s">
        <v>3</v>
      </c>
    </row>
    <row r="64" spans="1:20" x14ac:dyDescent="0.25">
      <c r="E64" s="11" t="s">
        <v>52</v>
      </c>
      <c r="F64" s="12">
        <f>+(3.25+(21-2-0.5-0.25)+2.5*4)/12</f>
        <v>2.625</v>
      </c>
      <c r="G64" s="13" t="s">
        <v>3</v>
      </c>
    </row>
    <row r="65" spans="5:7" x14ac:dyDescent="0.25">
      <c r="E65" s="11"/>
      <c r="F65" s="12"/>
      <c r="G65" s="13"/>
    </row>
    <row r="66" spans="5:7" x14ac:dyDescent="0.25">
      <c r="E66" s="11"/>
      <c r="F66" s="12"/>
      <c r="G66" s="13"/>
    </row>
    <row r="67" spans="5:7" ht="15.75" thickBot="1" x14ac:dyDescent="0.3">
      <c r="E67" s="14"/>
      <c r="F67" s="15">
        <f>SUM(F59:F66)</f>
        <v>17.833333333333336</v>
      </c>
      <c r="G67" s="16" t="s">
        <v>3</v>
      </c>
    </row>
    <row r="68" spans="5:7" x14ac:dyDescent="0.25">
      <c r="F68">
        <f>+F67*1.1</f>
        <v>19.616666666666671</v>
      </c>
    </row>
  </sheetData>
  <mergeCells count="6">
    <mergeCell ref="E49:G50"/>
    <mergeCell ref="E57:G58"/>
    <mergeCell ref="H1:K1"/>
    <mergeCell ref="A1:E1"/>
    <mergeCell ref="A49:C49"/>
    <mergeCell ref="I57:K57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Billy</dc:creator>
  <cp:lastModifiedBy>Hernandez, Billy</cp:lastModifiedBy>
  <dcterms:created xsi:type="dcterms:W3CDTF">2025-10-24T12:38:07Z</dcterms:created>
  <dcterms:modified xsi:type="dcterms:W3CDTF">2025-10-24T16:38:04Z</dcterms:modified>
</cp:coreProperties>
</file>