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6101_6500\6406220010_GEA-87-12.13\ODOT\111000_GEA-87-12.13\400-Engineering\Structures\SFN_2800756\EngData\Quantities\Final Tracings\"/>
    </mc:Choice>
  </mc:AlternateContent>
  <xr:revisionPtr revIDLastSave="0" documentId="13_ncr:1_{C5CE5366-810A-4D00-8191-FF9556A8AA23}" xr6:coauthVersionLast="47" xr6:coauthVersionMax="47" xr10:uidLastSave="{00000000-0000-0000-0000-000000000000}"/>
  <bookViews>
    <workbookView xWindow="-28440" yWindow="90" windowWidth="20625" windowHeight="14445" tabRatio="674" xr2:uid="{28834810-4AB1-443C-89E8-290D4EE807B5}"/>
  </bookViews>
  <sheets>
    <sheet name="Part Width Const. AASHTO Type 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6" i="7" l="1"/>
  <c r="D54" i="7" l="1"/>
  <c r="D55" i="7"/>
  <c r="D51" i="7"/>
  <c r="D52" i="7" s="1"/>
  <c r="D60" i="7" s="1"/>
  <c r="D124" i="7"/>
  <c r="D46" i="7"/>
  <c r="D40" i="7"/>
  <c r="D126" i="7" l="1"/>
  <c r="D248" i="7"/>
  <c r="D229" i="7"/>
  <c r="D183" i="7"/>
  <c r="D157" i="7"/>
  <c r="D166" i="7"/>
  <c r="D32" i="7"/>
  <c r="D17" i="7"/>
  <c r="D106" i="7"/>
  <c r="D204" i="7"/>
  <c r="D147" i="7"/>
  <c r="D83" i="7"/>
  <c r="D70" i="7" l="1"/>
  <c r="D72" i="7" s="1"/>
  <c r="D231" i="7"/>
  <c r="D206" i="7"/>
  <c r="D221" i="7"/>
  <c r="D214" i="7"/>
  <c r="D190" i="7"/>
  <c r="D238" i="7"/>
  <c r="D88" i="7"/>
  <c r="D108" i="7"/>
  <c r="D134" i="7" l="1"/>
  <c r="D62" i="7"/>
  <c r="D176" i="7" l="1"/>
  <c r="D168" i="7"/>
  <c r="D159" i="7"/>
  <c r="D140" i="7"/>
  <c r="D94" i="7" l="1"/>
  <c r="D96" i="7" l="1"/>
</calcChain>
</file>

<file path=xl/sharedStrings.xml><?xml version="1.0" encoding="utf-8"?>
<sst xmlns="http://schemas.openxmlformats.org/spreadsheetml/2006/main" count="277" uniqueCount="142">
  <si>
    <t>PROJECT</t>
  </si>
  <si>
    <t>CALC'D BY</t>
  </si>
  <si>
    <t xml:space="preserve">    DETAIL</t>
  </si>
  <si>
    <t>DATE</t>
  </si>
  <si>
    <t>JOB NO.</t>
  </si>
  <si>
    <t>FT</t>
  </si>
  <si>
    <t>EACH</t>
  </si>
  <si>
    <t>LB</t>
  </si>
  <si>
    <t>SF</t>
  </si>
  <si>
    <t>CF</t>
  </si>
  <si>
    <t>CY</t>
  </si>
  <si>
    <t xml:space="preserve">TOTAL = </t>
  </si>
  <si>
    <t>SY</t>
  </si>
  <si>
    <t>TOTAL =</t>
  </si>
  <si>
    <t>ESTIMATED QUANTITY CHECK</t>
  </si>
  <si>
    <t>509E10000</t>
  </si>
  <si>
    <t>512E10100</t>
  </si>
  <si>
    <t>SEALING OF CONCRETE SURFACES (EPOXY-URETHANE)</t>
  </si>
  <si>
    <t>516E13600</t>
  </si>
  <si>
    <t>1" PREFORMED EXPANSION JOINT FILLER</t>
  </si>
  <si>
    <t>GEA-87-12.13</t>
  </si>
  <si>
    <t>6406220010</t>
  </si>
  <si>
    <t>511E43510</t>
  </si>
  <si>
    <t>CLASS QC1 CONCRETE, ABUTMENT INCLUDING FOOTING</t>
  </si>
  <si>
    <t>1/2" PREFORMED EXPANSION JOINT FILLER</t>
  </si>
  <si>
    <t>516E13900</t>
  </si>
  <si>
    <t>2" PREFORMED EXPANSION JOINT FILLER</t>
  </si>
  <si>
    <t>518E21200</t>
  </si>
  <si>
    <t>POROUS BACKFILL WITH GEOTEXTILE FABRIC</t>
  </si>
  <si>
    <t>518E400000</t>
  </si>
  <si>
    <t>6" PERFORATED CORRUGATED PLASTIC PIPE</t>
  </si>
  <si>
    <t>518E40010</t>
  </si>
  <si>
    <t>6" NON-PERFORATED CORRUGATED PLASTIC PIPE, INCLUDING SPECIALS</t>
  </si>
  <si>
    <t>STEEL PILES, HP10X42, FURNISHED</t>
  </si>
  <si>
    <t>507E00100</t>
  </si>
  <si>
    <t>526E90010</t>
  </si>
  <si>
    <t>TYPE A INSTALLATION</t>
  </si>
  <si>
    <t>516E13200</t>
  </si>
  <si>
    <t>Part Width Const. w/ AASHTO 3 Beams</t>
  </si>
  <si>
    <t>515E15010</t>
  </si>
  <si>
    <t>DRAPED STRAND PRESTRESSED CONCRETE BRIDGE I-BEAM MEMBERS, LEVEL 3, TYPE 3 (77'-4" O/O)</t>
  </si>
  <si>
    <t>EA</t>
  </si>
  <si>
    <t>516E44200</t>
  </si>
  <si>
    <t>ELASTOMERIC BEARING WITH INTERNAL LAMINATES AND LOAD PLATE (NEOPRENE)</t>
  </si>
  <si>
    <t>LS</t>
  </si>
  <si>
    <t>202E11002</t>
  </si>
  <si>
    <t>STRUCTURE REMOVED, OVER 20 FOOT SPAN</t>
  </si>
  <si>
    <t>503E11100</t>
  </si>
  <si>
    <t>COFFERDAMS AND EXCAVATION BRACING</t>
  </si>
  <si>
    <t>202E22900</t>
  </si>
  <si>
    <t>APPROACH SLAB REMOVED</t>
  </si>
  <si>
    <t>Length =</t>
  </si>
  <si>
    <t>Width =</t>
  </si>
  <si>
    <t>503E21100</t>
  </si>
  <si>
    <t>UNCLASIFIED EXCAVATION</t>
  </si>
  <si>
    <t>Volume per abutment:</t>
  </si>
  <si>
    <t>Depth =</t>
  </si>
  <si>
    <t>512E33000</t>
  </si>
  <si>
    <t>TYPE 2 WATERPROOFING</t>
  </si>
  <si>
    <t>511E34446</t>
  </si>
  <si>
    <t>Area =</t>
  </si>
  <si>
    <t>Abutment width =</t>
  </si>
  <si>
    <t>SF (taken from microstation)</t>
  </si>
  <si>
    <t>511E34450</t>
  </si>
  <si>
    <t>526E15010</t>
  </si>
  <si>
    <t>REINFORCED CONCRETE APPROACH SLABS WITH QC/QA (T=13")</t>
  </si>
  <si>
    <t>Horizontal length =</t>
  </si>
  <si>
    <t>846E00110</t>
  </si>
  <si>
    <t>POLYMER MODIFIED ASPHALT EXPANSION JOINT SYSTEM</t>
  </si>
  <si>
    <t>EPOXY COATED STEEL REINFORCEMENT</t>
  </si>
  <si>
    <t>SF (includes haunch and cantilever concrete)</t>
  </si>
  <si>
    <t># of End Diaphragms =</t>
  </si>
  <si>
    <t># of Approach Slabs =</t>
  </si>
  <si>
    <t># of Abutments =</t>
  </si>
  <si>
    <t>Total =</t>
  </si>
  <si>
    <t>End diaphragm Length =</t>
  </si>
  <si>
    <t>End diaphragm Area =</t>
  </si>
  <si>
    <t># of Wingwalls =</t>
  </si>
  <si>
    <t>Parapet Area =</t>
  </si>
  <si>
    <t>SBR-1-20 X-Section =</t>
  </si>
  <si>
    <t>Standard Rail Length =</t>
  </si>
  <si>
    <t># of Rails =</t>
  </si>
  <si>
    <t>Transition Rail Volume =</t>
  </si>
  <si>
    <t># of Transition Rails =</t>
  </si>
  <si>
    <t># of Piles</t>
  </si>
  <si>
    <t>Length, Each =</t>
  </si>
  <si>
    <t>Width, Each =</t>
  </si>
  <si>
    <t>Bridge Seat Length =</t>
  </si>
  <si>
    <t>Joint Width =</t>
  </si>
  <si>
    <t>Superstructure Depth =</t>
  </si>
  <si>
    <t>Abutment Width =</t>
  </si>
  <si>
    <t># of Beams =</t>
  </si>
  <si>
    <t>P.B. Height =</t>
  </si>
  <si>
    <t>P.B. Avg. Height =</t>
  </si>
  <si>
    <t>Pipe Length, Each =</t>
  </si>
  <si>
    <t>Total, Each =</t>
  </si>
  <si>
    <t>Installations =</t>
  </si>
  <si>
    <t>Thickness =</t>
  </si>
  <si>
    <t>Joint Thickness =</t>
  </si>
  <si>
    <t>Bearings Per Beam =</t>
  </si>
  <si>
    <t># Of Pipes =</t>
  </si>
  <si>
    <t>Pipe Length, Each</t>
  </si>
  <si>
    <t xml:space="preserve">FT </t>
  </si>
  <si>
    <t>Length, Each</t>
  </si>
  <si>
    <t>OCL</t>
  </si>
  <si>
    <t>Sides =</t>
  </si>
  <si>
    <t>Perimeter =</t>
  </si>
  <si>
    <t>Superstructure:</t>
  </si>
  <si>
    <t>Substructure:</t>
  </si>
  <si>
    <t>Wingwall Length =</t>
  </si>
  <si>
    <t>Front Face Length =</t>
  </si>
  <si>
    <t>Front Face Avg. Width =</t>
  </si>
  <si>
    <t># of parapet joints =</t>
  </si>
  <si>
    <t>515E20000</t>
  </si>
  <si>
    <t>INTERMEDIATE DIAPHRAGMS</t>
  </si>
  <si>
    <t>Abutment footer area =</t>
  </si>
  <si>
    <t xml:space="preserve">wingwall width = </t>
  </si>
  <si>
    <t xml:space="preserve">Abutment Wingwall Area = </t>
  </si>
  <si>
    <t>507E92201</t>
  </si>
  <si>
    <t>PREBORED HOLES, AS PER PLAN</t>
  </si>
  <si>
    <t>52 + 1' per pipe</t>
  </si>
  <si>
    <t>516E25000</t>
  </si>
  <si>
    <t>NYLON REINFORCED NEOPRENE SHEETING</t>
  </si>
  <si>
    <t>Sheet Width =</t>
  </si>
  <si>
    <t>Wingwall Perimeter =</t>
  </si>
  <si>
    <t>From Steel Reinforcing List</t>
  </si>
  <si>
    <t>From Steel Reinforcing List:</t>
  </si>
  <si>
    <t>509E30020</t>
  </si>
  <si>
    <t>NO. 4 GRFP DEFORMED BARS</t>
  </si>
  <si>
    <t>JLU</t>
  </si>
  <si>
    <t>CHCK'D BY</t>
  </si>
  <si>
    <t>REV'D BY</t>
  </si>
  <si>
    <t>ACB</t>
  </si>
  <si>
    <t>rear estimated length, each</t>
  </si>
  <si>
    <t>rear order length, each</t>
  </si>
  <si>
    <t>forward estimated length, each</t>
  </si>
  <si>
    <t>forward order length, each</t>
  </si>
  <si>
    <t># of Piles Rear</t>
  </si>
  <si>
    <t># of Piles Forward</t>
  </si>
  <si>
    <t>CLASS QC2 CONCRETE, BRIDGE DECK</t>
  </si>
  <si>
    <t>CLASS QC2 CONCRETE, BRIDGE DECK (PARAPET)</t>
  </si>
  <si>
    <t>Final Bridge Quantities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</si>
</sst>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CB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vertical="center" textRotation="90"/>
    </xf>
    <xf numFmtId="11" fontId="1" fillId="0" borderId="0" xfId="0" applyNumberFormat="1" applyFont="1"/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11" fontId="1" fillId="3" borderId="0" xfId="0" applyNumberFormat="1" applyFont="1" applyFill="1"/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3" fontId="1" fillId="4" borderId="0" xfId="0" applyNumberFormat="1" applyFont="1" applyFill="1"/>
    <xf numFmtId="1" fontId="1" fillId="4" borderId="0" xfId="0" applyNumberFormat="1" applyFont="1" applyFill="1"/>
    <xf numFmtId="0" fontId="0" fillId="3" borderId="0" xfId="0" applyFill="1"/>
    <xf numFmtId="0" fontId="1" fillId="0" borderId="0" xfId="0" applyFont="1" applyAlignment="1">
      <alignment horizontal="right"/>
    </xf>
    <xf numFmtId="1" fontId="1" fillId="0" borderId="0" xfId="0" applyNumberFormat="1" applyFont="1"/>
    <xf numFmtId="11" fontId="1" fillId="3" borderId="0" xfId="0" quotePrefix="1" applyNumberFormat="1" applyFont="1" applyFill="1"/>
    <xf numFmtId="1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2" fontId="1" fillId="4" borderId="0" xfId="0" applyNumberFormat="1" applyFont="1" applyFill="1"/>
    <xf numFmtId="0" fontId="3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49" fontId="1" fillId="3" borderId="0" xfId="0" applyNumberFormat="1" applyFont="1" applyFill="1"/>
    <xf numFmtId="3" fontId="1" fillId="4" borderId="0" xfId="0" applyNumberFormat="1" applyFont="1" applyFill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quotePrefix="1"/>
    <xf numFmtId="0" fontId="6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2" fontId="1" fillId="0" borderId="0" xfId="0" applyNumberFormat="1" applyFont="1"/>
    <xf numFmtId="164" fontId="0" fillId="0" borderId="0" xfId="0" applyNumberFormat="1"/>
    <xf numFmtId="3" fontId="1" fillId="0" borderId="0" xfId="0" applyNumberFormat="1" applyFont="1" applyAlignment="1">
      <alignment horizontal="right"/>
    </xf>
    <xf numFmtId="14" fontId="0" fillId="0" borderId="0" xfId="0" applyNumberFormat="1"/>
    <xf numFmtId="0" fontId="7" fillId="0" borderId="0" xfId="0" applyFont="1"/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E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130810</xdr:rowOff>
    </xdr:from>
    <xdr:to>
      <xdr:col>1</xdr:col>
      <xdr:colOff>415925</xdr:colOff>
      <xdr:row>3</xdr:row>
      <xdr:rowOff>79248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48F57-1FEA-4272-8742-3FE52B84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810"/>
          <a:ext cx="1183640" cy="50660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11A7-D7AD-4B09-B1F5-134B7D715741}">
  <sheetPr>
    <pageSetUpPr fitToPage="1"/>
  </sheetPr>
  <dimension ref="A1:J248"/>
  <sheetViews>
    <sheetView tabSelected="1" zoomScaleNormal="100" workbookViewId="0">
      <selection activeCell="H251" sqref="H251"/>
    </sheetView>
  </sheetViews>
  <sheetFormatPr defaultRowHeight="15" x14ac:dyDescent="0.25"/>
  <cols>
    <col min="1" max="1" width="11.42578125" customWidth="1"/>
    <col min="2" max="2" width="22" customWidth="1"/>
    <col min="3" max="3" width="28.7109375" style="36" customWidth="1"/>
    <col min="4" max="4" width="14.5703125" customWidth="1"/>
    <col min="5" max="5" width="8.7109375" customWidth="1"/>
    <col min="6" max="6" width="14.7109375" customWidth="1"/>
    <col min="7" max="7" width="11.7109375" bestFit="1" customWidth="1"/>
    <col min="8" max="8" width="17.85546875" customWidth="1"/>
    <col min="9" max="9" width="11.5703125" customWidth="1"/>
    <col min="10" max="10" width="9.7109375" bestFit="1" customWidth="1"/>
    <col min="12" max="12" width="15.5703125" customWidth="1"/>
  </cols>
  <sheetData>
    <row r="1" spans="1:10" x14ac:dyDescent="0.25">
      <c r="A1" s="1"/>
      <c r="C1" s="37" t="s">
        <v>0</v>
      </c>
      <c r="D1" s="8" t="s">
        <v>20</v>
      </c>
      <c r="E1" s="9"/>
      <c r="F1" s="9"/>
      <c r="G1" s="2" t="s">
        <v>1</v>
      </c>
      <c r="H1" s="12" t="s">
        <v>104</v>
      </c>
    </row>
    <row r="2" spans="1:10" x14ac:dyDescent="0.25">
      <c r="C2" s="37" t="s">
        <v>2</v>
      </c>
      <c r="D2" s="10" t="s">
        <v>141</v>
      </c>
      <c r="E2" s="11"/>
      <c r="F2" s="11"/>
      <c r="G2" s="2" t="s">
        <v>130</v>
      </c>
      <c r="H2" s="12" t="s">
        <v>129</v>
      </c>
    </row>
    <row r="3" spans="1:10" x14ac:dyDescent="0.25">
      <c r="C3" s="37"/>
      <c r="D3" s="10" t="s">
        <v>38</v>
      </c>
      <c r="E3" s="11"/>
      <c r="F3" s="11"/>
      <c r="G3" s="2" t="s">
        <v>131</v>
      </c>
      <c r="H3" s="12" t="s">
        <v>132</v>
      </c>
      <c r="J3" s="47"/>
    </row>
    <row r="4" spans="1:10" x14ac:dyDescent="0.25">
      <c r="D4" s="10"/>
      <c r="E4" s="11"/>
      <c r="F4" s="11"/>
      <c r="G4" s="2" t="s">
        <v>3</v>
      </c>
      <c r="H4" s="13">
        <v>45455</v>
      </c>
    </row>
    <row r="5" spans="1:10" ht="15.75" thickBot="1" x14ac:dyDescent="0.3">
      <c r="D5" s="29"/>
      <c r="E5" s="30"/>
      <c r="F5" s="30"/>
      <c r="G5" s="2" t="s">
        <v>4</v>
      </c>
      <c r="H5" s="14" t="s">
        <v>21</v>
      </c>
    </row>
    <row r="6" spans="1:10" ht="19.5" thickBot="1" x14ac:dyDescent="0.35">
      <c r="A6" s="48" t="s">
        <v>14</v>
      </c>
      <c r="B6" s="48"/>
      <c r="C6" s="48"/>
      <c r="D6" s="48"/>
      <c r="E6" s="48"/>
      <c r="F6" s="48"/>
      <c r="G6" s="48"/>
      <c r="H6" s="48"/>
      <c r="I6" s="3"/>
      <c r="J6" s="3"/>
    </row>
    <row r="7" spans="1:10" ht="18.75" x14ac:dyDescent="0.3">
      <c r="A7" s="15" t="s">
        <v>45</v>
      </c>
      <c r="B7" s="16" t="s">
        <v>46</v>
      </c>
      <c r="C7" s="38"/>
      <c r="D7" s="16"/>
      <c r="E7" s="16"/>
      <c r="F7" s="16"/>
      <c r="G7" s="16"/>
      <c r="H7" s="16"/>
      <c r="I7" s="3"/>
      <c r="J7" s="3"/>
    </row>
    <row r="8" spans="1:10" ht="18.75" x14ac:dyDescent="0.3">
      <c r="I8" s="3"/>
      <c r="J8" s="3"/>
    </row>
    <row r="9" spans="1:10" ht="18.75" x14ac:dyDescent="0.3">
      <c r="B9" s="18" t="s">
        <v>13</v>
      </c>
      <c r="C9" s="39"/>
      <c r="D9" s="32" t="s">
        <v>44</v>
      </c>
      <c r="E9" s="17" t="s">
        <v>44</v>
      </c>
      <c r="I9" s="3"/>
      <c r="J9" s="3"/>
    </row>
    <row r="10" spans="1:10" ht="18.75" x14ac:dyDescent="0.3">
      <c r="I10" s="3"/>
      <c r="J10" s="3"/>
    </row>
    <row r="11" spans="1:10" ht="18.75" x14ac:dyDescent="0.3">
      <c r="A11" s="15" t="s">
        <v>49</v>
      </c>
      <c r="B11" s="16" t="s">
        <v>50</v>
      </c>
      <c r="C11" s="38"/>
      <c r="D11" s="16"/>
      <c r="E11" s="16"/>
      <c r="F11" s="16"/>
      <c r="G11" s="16"/>
      <c r="H11" s="16"/>
      <c r="I11" s="3"/>
      <c r="J11" s="3"/>
    </row>
    <row r="12" spans="1:10" ht="18.75" x14ac:dyDescent="0.3">
      <c r="I12" s="3"/>
      <c r="J12" s="3"/>
    </row>
    <row r="13" spans="1:10" ht="18.75" x14ac:dyDescent="0.3">
      <c r="C13" s="36" t="s">
        <v>51</v>
      </c>
      <c r="D13">
        <v>15</v>
      </c>
      <c r="E13" t="s">
        <v>5</v>
      </c>
      <c r="I13" s="3"/>
      <c r="J13" s="3"/>
    </row>
    <row r="14" spans="1:10" ht="18.75" x14ac:dyDescent="0.3">
      <c r="C14" s="36" t="s">
        <v>52</v>
      </c>
      <c r="D14">
        <v>32.58</v>
      </c>
      <c r="E14" t="s">
        <v>5</v>
      </c>
      <c r="I14" s="3"/>
      <c r="J14" s="3"/>
    </row>
    <row r="15" spans="1:10" ht="18.75" x14ac:dyDescent="0.3">
      <c r="C15" s="36" t="s">
        <v>72</v>
      </c>
      <c r="D15">
        <v>2</v>
      </c>
      <c r="I15" s="3"/>
      <c r="J15" s="3"/>
    </row>
    <row r="16" spans="1:10" ht="18.75" x14ac:dyDescent="0.3">
      <c r="I16" s="3"/>
      <c r="J16" s="3"/>
    </row>
    <row r="17" spans="1:10" ht="18.75" x14ac:dyDescent="0.3">
      <c r="B17" s="18" t="s">
        <v>13</v>
      </c>
      <c r="C17" s="39"/>
      <c r="D17" s="19">
        <f>ROUNDUP(D13*D14*D15/9,0)</f>
        <v>109</v>
      </c>
      <c r="E17" s="17" t="s">
        <v>12</v>
      </c>
      <c r="I17" s="3"/>
      <c r="J17" s="3"/>
    </row>
    <row r="18" spans="1:10" ht="18.75" x14ac:dyDescent="0.3">
      <c r="A18" s="3"/>
      <c r="B18" s="3"/>
      <c r="C18" s="40"/>
      <c r="D18" s="3"/>
      <c r="E18" s="3"/>
      <c r="F18" s="3"/>
      <c r="G18" s="3"/>
      <c r="H18" s="3"/>
      <c r="I18" s="3"/>
      <c r="J18" s="3"/>
    </row>
    <row r="19" spans="1:10" ht="18.75" x14ac:dyDescent="0.3">
      <c r="A19" s="15" t="s">
        <v>47</v>
      </c>
      <c r="B19" s="16" t="s">
        <v>48</v>
      </c>
      <c r="C19" s="38"/>
      <c r="D19" s="16"/>
      <c r="E19" s="16"/>
      <c r="F19" s="16"/>
      <c r="G19" s="16"/>
      <c r="H19" s="16"/>
      <c r="I19" s="3"/>
      <c r="J19" s="3"/>
    </row>
    <row r="20" spans="1:10" ht="18.75" x14ac:dyDescent="0.3">
      <c r="I20" s="3"/>
      <c r="J20" s="3"/>
    </row>
    <row r="21" spans="1:10" ht="18.75" x14ac:dyDescent="0.3">
      <c r="B21" s="18" t="s">
        <v>13</v>
      </c>
      <c r="C21" s="39"/>
      <c r="D21" s="32" t="s">
        <v>44</v>
      </c>
      <c r="E21" s="17" t="s">
        <v>44</v>
      </c>
      <c r="I21" s="3"/>
      <c r="J21" s="3"/>
    </row>
    <row r="22" spans="1:10" ht="18.75" x14ac:dyDescent="0.3">
      <c r="I22" s="3"/>
      <c r="J22" s="3"/>
    </row>
    <row r="23" spans="1:10" ht="18.75" x14ac:dyDescent="0.3">
      <c r="A23" s="15" t="s">
        <v>53</v>
      </c>
      <c r="B23" s="16" t="s">
        <v>54</v>
      </c>
      <c r="C23" s="38"/>
      <c r="D23" s="16"/>
      <c r="E23" s="16"/>
      <c r="F23" s="16"/>
      <c r="G23" s="16"/>
      <c r="H23" s="16"/>
      <c r="I23" s="3"/>
      <c r="J23" s="3"/>
    </row>
    <row r="24" spans="1:10" ht="18.75" x14ac:dyDescent="0.3">
      <c r="A24" s="3"/>
      <c r="B24" s="3"/>
      <c r="C24" s="40"/>
      <c r="D24" s="3"/>
      <c r="E24" s="3"/>
      <c r="F24" s="3"/>
      <c r="G24" s="3"/>
      <c r="H24" s="3"/>
      <c r="I24" s="3"/>
      <c r="J24" s="3"/>
    </row>
    <row r="25" spans="1:10" ht="18.75" x14ac:dyDescent="0.3">
      <c r="A25" s="3"/>
      <c r="B25" s="3"/>
      <c r="C25" s="36" t="s">
        <v>55</v>
      </c>
      <c r="D25" s="3"/>
      <c r="E25" s="3"/>
      <c r="F25" s="3"/>
      <c r="G25" s="3"/>
      <c r="H25" s="3"/>
      <c r="I25" s="3"/>
      <c r="J25" s="3"/>
    </row>
    <row r="26" spans="1:10" ht="18.75" x14ac:dyDescent="0.3">
      <c r="A26" s="3"/>
      <c r="B26" s="3"/>
      <c r="C26" s="36" t="s">
        <v>51</v>
      </c>
      <c r="D26">
        <v>54</v>
      </c>
      <c r="E26" t="s">
        <v>5</v>
      </c>
      <c r="F26" s="33" t="s">
        <v>120</v>
      </c>
      <c r="G26" s="3"/>
      <c r="H26" s="3"/>
      <c r="I26" s="3"/>
      <c r="J26" s="3"/>
    </row>
    <row r="27" spans="1:10" ht="18.75" x14ac:dyDescent="0.3">
      <c r="A27" s="3"/>
      <c r="B27" s="3"/>
      <c r="C27" s="36" t="s">
        <v>52</v>
      </c>
      <c r="D27">
        <v>5.33</v>
      </c>
      <c r="E27" t="s">
        <v>5</v>
      </c>
      <c r="F27" s="3"/>
      <c r="G27" s="3"/>
      <c r="H27" s="3"/>
      <c r="I27" s="3"/>
      <c r="J27" s="3"/>
    </row>
    <row r="28" spans="1:10" ht="18.75" x14ac:dyDescent="0.3">
      <c r="A28" s="3"/>
      <c r="B28" s="3"/>
      <c r="C28" s="36" t="s">
        <v>56</v>
      </c>
      <c r="D28">
        <v>10</v>
      </c>
      <c r="E28" t="s">
        <v>5</v>
      </c>
      <c r="F28" s="3"/>
      <c r="G28" s="3"/>
      <c r="H28" s="3"/>
      <c r="I28" s="3"/>
      <c r="J28" s="3"/>
    </row>
    <row r="29" spans="1:10" ht="18.75" x14ac:dyDescent="0.3">
      <c r="A29" s="3"/>
      <c r="B29" s="3"/>
      <c r="F29" s="3"/>
      <c r="G29" s="3"/>
      <c r="H29" s="3"/>
      <c r="I29" s="3"/>
      <c r="J29" s="3"/>
    </row>
    <row r="30" spans="1:10" ht="18.75" x14ac:dyDescent="0.3">
      <c r="A30" s="3"/>
      <c r="B30" s="3"/>
      <c r="C30" s="36" t="s">
        <v>73</v>
      </c>
      <c r="D30">
        <v>2</v>
      </c>
      <c r="F30" s="3"/>
      <c r="G30" s="3"/>
      <c r="H30" s="3"/>
      <c r="I30" s="3"/>
      <c r="J30" s="3"/>
    </row>
    <row r="31" spans="1:10" ht="18.75" x14ac:dyDescent="0.3">
      <c r="A31" s="3"/>
      <c r="B31" s="3"/>
      <c r="D31" s="3"/>
      <c r="E31" s="3"/>
      <c r="F31" s="3"/>
      <c r="G31" s="3"/>
      <c r="H31" s="3"/>
      <c r="I31" s="3"/>
      <c r="J31" s="3"/>
    </row>
    <row r="32" spans="1:10" ht="18.75" x14ac:dyDescent="0.3">
      <c r="A32" s="3"/>
      <c r="B32" s="18" t="s">
        <v>13</v>
      </c>
      <c r="C32" s="39"/>
      <c r="D32" s="19">
        <f>ROUNDUP((D26*D28*D27*D30)/27,0)</f>
        <v>214</v>
      </c>
      <c r="E32" s="17" t="s">
        <v>10</v>
      </c>
      <c r="F32" s="3"/>
      <c r="G32" s="3"/>
      <c r="H32" s="3"/>
      <c r="I32" s="3"/>
      <c r="J32" s="3"/>
    </row>
    <row r="33" spans="1:10" ht="18.75" x14ac:dyDescent="0.3">
      <c r="I33" s="3"/>
      <c r="J33" s="3"/>
    </row>
    <row r="34" spans="1:10" ht="18.75" x14ac:dyDescent="0.3">
      <c r="A34" s="15" t="s">
        <v>15</v>
      </c>
      <c r="B34" s="16" t="s">
        <v>69</v>
      </c>
      <c r="C34" s="38"/>
      <c r="D34" s="16"/>
      <c r="E34" s="16"/>
      <c r="F34" s="16"/>
      <c r="G34" s="16"/>
      <c r="H34" s="16"/>
      <c r="I34" s="3"/>
      <c r="J34" s="3"/>
    </row>
    <row r="35" spans="1:10" ht="18.75" x14ac:dyDescent="0.3">
      <c r="A35" s="7"/>
      <c r="B35" s="5"/>
      <c r="C35" s="41"/>
      <c r="D35" s="5"/>
      <c r="E35" s="5"/>
      <c r="F35" s="5"/>
      <c r="G35" s="5"/>
      <c r="H35" s="5"/>
      <c r="I35" s="3"/>
      <c r="J35" s="3"/>
    </row>
    <row r="36" spans="1:10" ht="18.75" x14ac:dyDescent="0.3">
      <c r="A36" s="7"/>
      <c r="B36" s="5"/>
      <c r="D36" s="43"/>
      <c r="E36" s="5"/>
      <c r="F36" s="5"/>
      <c r="G36" s="5"/>
      <c r="H36" s="5"/>
      <c r="I36" s="3"/>
      <c r="J36" s="3"/>
    </row>
    <row r="37" spans="1:10" ht="18.75" x14ac:dyDescent="0.3">
      <c r="A37" s="5"/>
      <c r="C37" s="36" t="s">
        <v>126</v>
      </c>
      <c r="D37">
        <v>46547</v>
      </c>
      <c r="E37" t="s">
        <v>7</v>
      </c>
      <c r="I37" s="3"/>
      <c r="J37" s="3"/>
    </row>
    <row r="38" spans="1:10" ht="18.75" x14ac:dyDescent="0.3">
      <c r="A38" s="5"/>
      <c r="C38" s="41"/>
      <c r="I38" s="3"/>
      <c r="J38" s="3"/>
    </row>
    <row r="39" spans="1:10" ht="18.75" x14ac:dyDescent="0.3">
      <c r="I39" s="3"/>
      <c r="J39" s="3"/>
    </row>
    <row r="40" spans="1:10" ht="18.75" x14ac:dyDescent="0.3">
      <c r="B40" s="18" t="s">
        <v>13</v>
      </c>
      <c r="C40" s="39"/>
      <c r="D40" s="32">
        <f>(D37)</f>
        <v>46547</v>
      </c>
      <c r="E40" s="17" t="s">
        <v>7</v>
      </c>
      <c r="I40" s="3"/>
      <c r="J40" s="3"/>
    </row>
    <row r="41" spans="1:10" ht="18.75" x14ac:dyDescent="0.3">
      <c r="B41" s="22"/>
      <c r="C41" s="41"/>
      <c r="D41" s="45"/>
      <c r="E41" s="5"/>
      <c r="I41" s="3"/>
      <c r="J41" s="3"/>
    </row>
    <row r="42" spans="1:10" ht="18.75" x14ac:dyDescent="0.3">
      <c r="A42" s="15" t="s">
        <v>127</v>
      </c>
      <c r="B42" s="16" t="s">
        <v>128</v>
      </c>
      <c r="C42" s="38"/>
      <c r="D42" s="16"/>
      <c r="E42" s="16"/>
      <c r="F42" s="16"/>
      <c r="G42" s="16"/>
      <c r="H42" s="16"/>
      <c r="I42" s="3"/>
      <c r="J42" s="3"/>
    </row>
    <row r="43" spans="1:10" ht="18.75" x14ac:dyDescent="0.3">
      <c r="A43" s="7"/>
      <c r="B43" s="5"/>
      <c r="C43" s="41"/>
      <c r="D43" s="5"/>
      <c r="E43" s="5"/>
      <c r="F43" s="5"/>
      <c r="G43" s="5"/>
      <c r="H43" s="5"/>
      <c r="I43" s="3"/>
      <c r="J43" s="3"/>
    </row>
    <row r="44" spans="1:10" ht="18.75" x14ac:dyDescent="0.3">
      <c r="A44" s="7"/>
      <c r="B44" s="5"/>
      <c r="C44" s="36" t="s">
        <v>125</v>
      </c>
      <c r="D44" s="26">
        <v>4000</v>
      </c>
      <c r="E44" t="s">
        <v>5</v>
      </c>
      <c r="F44" s="5"/>
      <c r="G44" s="5"/>
      <c r="H44" s="5"/>
      <c r="I44" s="3"/>
      <c r="J44" s="3"/>
    </row>
    <row r="45" spans="1:10" ht="18.75" x14ac:dyDescent="0.3">
      <c r="A45" s="7"/>
      <c r="B45" s="5"/>
      <c r="C45" s="41"/>
      <c r="D45" s="5"/>
      <c r="E45" s="5"/>
      <c r="F45" s="5"/>
      <c r="G45" s="5"/>
      <c r="H45" s="5"/>
      <c r="I45" s="3"/>
      <c r="J45" s="3"/>
    </row>
    <row r="46" spans="1:10" ht="18.75" x14ac:dyDescent="0.3">
      <c r="A46" s="7"/>
      <c r="B46" s="18" t="s">
        <v>13</v>
      </c>
      <c r="C46" s="39"/>
      <c r="D46" s="32">
        <f>(D44)</f>
        <v>4000</v>
      </c>
      <c r="E46" s="17" t="s">
        <v>5</v>
      </c>
      <c r="F46" s="5"/>
      <c r="G46" s="5"/>
      <c r="H46" s="5"/>
      <c r="I46" s="3"/>
      <c r="J46" s="3"/>
    </row>
    <row r="47" spans="1:10" ht="18.75" x14ac:dyDescent="0.3">
      <c r="B47" s="22"/>
      <c r="C47" s="41"/>
      <c r="D47" s="45"/>
      <c r="E47" s="5"/>
      <c r="I47" s="3"/>
      <c r="J47" s="3"/>
    </row>
    <row r="48" spans="1:10" ht="18.75" x14ac:dyDescent="0.3">
      <c r="A48" s="3"/>
      <c r="B48" s="3"/>
      <c r="C48" s="40"/>
      <c r="D48" s="3"/>
      <c r="E48" s="3"/>
      <c r="F48" s="3"/>
      <c r="G48" s="3"/>
      <c r="H48" s="3"/>
      <c r="I48" s="3"/>
      <c r="J48" s="3"/>
    </row>
    <row r="49" spans="1:8" ht="15" customHeight="1" x14ac:dyDescent="0.25">
      <c r="A49" s="24" t="s">
        <v>34</v>
      </c>
      <c r="B49" s="16" t="s">
        <v>33</v>
      </c>
      <c r="C49" s="38"/>
      <c r="D49" s="16"/>
      <c r="E49" s="16"/>
      <c r="F49" s="16"/>
      <c r="G49" s="16"/>
      <c r="H49" s="16"/>
    </row>
    <row r="50" spans="1:8" ht="15" customHeight="1" x14ac:dyDescent="0.25">
      <c r="A50" s="7"/>
      <c r="B50" s="5"/>
      <c r="C50" s="41"/>
      <c r="D50" s="5"/>
      <c r="E50" s="5"/>
      <c r="F50" s="5"/>
      <c r="G50" s="5"/>
      <c r="H50" s="5"/>
    </row>
    <row r="51" spans="1:8" ht="15" customHeight="1" x14ac:dyDescent="0.25">
      <c r="A51" s="7"/>
      <c r="B51" s="5"/>
      <c r="C51" s="36" t="s">
        <v>133</v>
      </c>
      <c r="D51">
        <f>CEILING(1115.513-1089.33,5)</f>
        <v>30</v>
      </c>
      <c r="E51" t="s">
        <v>5</v>
      </c>
      <c r="F51" s="5"/>
      <c r="G51" s="5"/>
      <c r="H51" s="5"/>
    </row>
    <row r="52" spans="1:8" ht="15" customHeight="1" x14ac:dyDescent="0.25">
      <c r="A52" s="7"/>
      <c r="B52" s="5"/>
      <c r="C52" s="36" t="s">
        <v>134</v>
      </c>
      <c r="D52">
        <f>D51+5</f>
        <v>35</v>
      </c>
      <c r="E52" t="s">
        <v>5</v>
      </c>
      <c r="F52" s="5"/>
      <c r="G52" s="5"/>
      <c r="H52" s="5"/>
    </row>
    <row r="53" spans="1:8" ht="15" customHeight="1" x14ac:dyDescent="0.25">
      <c r="A53" s="7"/>
      <c r="B53" s="5"/>
      <c r="F53" s="5"/>
      <c r="G53" s="5"/>
      <c r="H53" s="5"/>
    </row>
    <row r="54" spans="1:8" ht="15" customHeight="1" x14ac:dyDescent="0.25">
      <c r="A54" s="7"/>
      <c r="B54" s="5"/>
      <c r="C54" s="36" t="s">
        <v>135</v>
      </c>
      <c r="D54">
        <f>CEILING(1117.043-1091.9,5)</f>
        <v>30</v>
      </c>
      <c r="E54" t="s">
        <v>5</v>
      </c>
      <c r="F54" s="5"/>
      <c r="G54" s="5"/>
      <c r="H54" s="5"/>
    </row>
    <row r="55" spans="1:8" ht="15" customHeight="1" x14ac:dyDescent="0.25">
      <c r="A55" s="7"/>
      <c r="B55" s="5"/>
      <c r="C55" s="36" t="s">
        <v>136</v>
      </c>
      <c r="D55">
        <f>D54+5</f>
        <v>35</v>
      </c>
      <c r="E55" t="s">
        <v>5</v>
      </c>
      <c r="F55" s="5"/>
      <c r="G55" s="5"/>
      <c r="H55" s="5"/>
    </row>
    <row r="56" spans="1:8" ht="15" customHeight="1" x14ac:dyDescent="0.25">
      <c r="A56" s="7"/>
      <c r="B56" s="5"/>
      <c r="F56" s="5"/>
      <c r="G56" s="5"/>
      <c r="H56" s="5"/>
    </row>
    <row r="57" spans="1:8" ht="15" customHeight="1" x14ac:dyDescent="0.25">
      <c r="A57" s="7"/>
      <c r="B57" s="5"/>
      <c r="C57" s="36" t="s">
        <v>137</v>
      </c>
      <c r="D57">
        <v>8</v>
      </c>
      <c r="E57" t="s">
        <v>6</v>
      </c>
      <c r="F57" s="5"/>
      <c r="G57" s="5"/>
      <c r="H57" s="5"/>
    </row>
    <row r="58" spans="1:8" ht="15" customHeight="1" x14ac:dyDescent="0.25">
      <c r="A58" s="7"/>
      <c r="B58" s="5"/>
      <c r="C58" s="36" t="s">
        <v>138</v>
      </c>
      <c r="D58">
        <v>8</v>
      </c>
      <c r="E58" t="s">
        <v>6</v>
      </c>
      <c r="F58" s="5"/>
      <c r="G58" s="5"/>
      <c r="H58" s="5"/>
    </row>
    <row r="59" spans="1:8" ht="15" customHeight="1" x14ac:dyDescent="0.25">
      <c r="A59" s="7"/>
      <c r="B59" s="5"/>
      <c r="F59" s="5"/>
      <c r="G59" s="5"/>
      <c r="H59" s="5"/>
    </row>
    <row r="60" spans="1:8" x14ac:dyDescent="0.25">
      <c r="A60" s="5"/>
      <c r="C60" s="36" t="s">
        <v>74</v>
      </c>
      <c r="D60">
        <f>(D57*D52)+(D58*D55)</f>
        <v>560</v>
      </c>
      <c r="E60" t="s">
        <v>5</v>
      </c>
    </row>
    <row r="62" spans="1:8" x14ac:dyDescent="0.25">
      <c r="B62" s="18" t="s">
        <v>13</v>
      </c>
      <c r="C62" s="39"/>
      <c r="D62" s="19">
        <f>D60</f>
        <v>560</v>
      </c>
      <c r="E62" s="17" t="s">
        <v>5</v>
      </c>
    </row>
    <row r="65" spans="1:8" x14ac:dyDescent="0.25">
      <c r="A65" s="24" t="s">
        <v>118</v>
      </c>
      <c r="B65" s="16" t="s">
        <v>119</v>
      </c>
      <c r="C65" s="38"/>
      <c r="D65" s="16"/>
      <c r="E65" s="16"/>
      <c r="F65" s="16"/>
      <c r="G65" s="16"/>
      <c r="H65" s="16"/>
    </row>
    <row r="67" spans="1:8" x14ac:dyDescent="0.25">
      <c r="C67" s="36" t="s">
        <v>103</v>
      </c>
      <c r="D67">
        <v>5</v>
      </c>
      <c r="E67" t="s">
        <v>5</v>
      </c>
    </row>
    <row r="68" spans="1:8" x14ac:dyDescent="0.25">
      <c r="C68" s="36" t="s">
        <v>84</v>
      </c>
      <c r="D68">
        <v>16</v>
      </c>
    </row>
    <row r="70" spans="1:8" x14ac:dyDescent="0.25">
      <c r="C70" s="36" t="s">
        <v>74</v>
      </c>
      <c r="D70">
        <f>D67*D68</f>
        <v>80</v>
      </c>
      <c r="E70" t="s">
        <v>5</v>
      </c>
    </row>
    <row r="72" spans="1:8" x14ac:dyDescent="0.25">
      <c r="B72" s="18" t="s">
        <v>13</v>
      </c>
      <c r="C72" s="39"/>
      <c r="D72" s="19">
        <f>D70</f>
        <v>80</v>
      </c>
      <c r="E72" s="17" t="s">
        <v>5</v>
      </c>
    </row>
    <row r="73" spans="1:8" x14ac:dyDescent="0.25">
      <c r="B73" s="22"/>
      <c r="C73" s="41"/>
      <c r="D73" s="27"/>
      <c r="E73" s="5"/>
    </row>
    <row r="74" spans="1:8" ht="15" customHeight="1" x14ac:dyDescent="0.25">
      <c r="A74" s="15" t="s">
        <v>59</v>
      </c>
      <c r="B74" s="16" t="s">
        <v>139</v>
      </c>
      <c r="C74" s="38"/>
      <c r="D74" s="16"/>
      <c r="E74" s="16"/>
      <c r="F74" s="16"/>
      <c r="G74" s="16"/>
      <c r="H74" s="16"/>
    </row>
    <row r="75" spans="1:8" ht="15" customHeight="1" x14ac:dyDescent="0.25">
      <c r="A75" s="7"/>
      <c r="B75" s="5"/>
      <c r="C75" s="41"/>
      <c r="D75" s="5"/>
      <c r="E75" s="5"/>
      <c r="F75" s="5"/>
      <c r="G75" s="5"/>
      <c r="H75" s="5"/>
    </row>
    <row r="76" spans="1:8" x14ac:dyDescent="0.25">
      <c r="A76" s="5"/>
      <c r="C76" s="36" t="s">
        <v>60</v>
      </c>
      <c r="D76" s="44">
        <v>31.2</v>
      </c>
      <c r="E76" t="s">
        <v>70</v>
      </c>
    </row>
    <row r="77" spans="1:8" x14ac:dyDescent="0.25">
      <c r="C77" s="36" t="s">
        <v>51</v>
      </c>
      <c r="D77">
        <v>78.33</v>
      </c>
      <c r="E77" t="s">
        <v>5</v>
      </c>
    </row>
    <row r="79" spans="1:8" x14ac:dyDescent="0.25">
      <c r="C79" s="36" t="s">
        <v>76</v>
      </c>
      <c r="D79">
        <v>17.489999999999998</v>
      </c>
      <c r="E79" t="s">
        <v>8</v>
      </c>
    </row>
    <row r="80" spans="1:8" x14ac:dyDescent="0.25">
      <c r="C80" s="36" t="s">
        <v>75</v>
      </c>
      <c r="D80">
        <v>41.33</v>
      </c>
      <c r="E80" t="s">
        <v>5</v>
      </c>
    </row>
    <row r="81" spans="1:8" x14ac:dyDescent="0.25">
      <c r="C81" s="36" t="s">
        <v>71</v>
      </c>
      <c r="D81">
        <v>2</v>
      </c>
    </row>
    <row r="83" spans="1:8" x14ac:dyDescent="0.25">
      <c r="B83" s="18" t="s">
        <v>13</v>
      </c>
      <c r="C83" s="39"/>
      <c r="D83" s="19">
        <f>ROUNDUP(((D76*D77)+(D79*D80*D81))/27,0)</f>
        <v>145</v>
      </c>
      <c r="E83" s="17" t="s">
        <v>10</v>
      </c>
    </row>
    <row r="85" spans="1:8" x14ac:dyDescent="0.25">
      <c r="A85" s="15" t="s">
        <v>63</v>
      </c>
      <c r="B85" s="16" t="s">
        <v>140</v>
      </c>
      <c r="C85" s="38"/>
      <c r="D85" s="16"/>
      <c r="E85" s="16"/>
      <c r="F85" s="16"/>
      <c r="G85" s="16"/>
      <c r="H85" s="16"/>
    </row>
    <row r="86" spans="1:8" x14ac:dyDescent="0.25">
      <c r="A86" s="7"/>
      <c r="B86" s="5"/>
      <c r="C86" s="41"/>
      <c r="D86" s="5"/>
      <c r="E86" s="5"/>
      <c r="F86" s="5"/>
      <c r="G86" s="5"/>
      <c r="H86" s="5"/>
    </row>
    <row r="87" spans="1:8" x14ac:dyDescent="0.25">
      <c r="A87" s="7"/>
      <c r="C87" s="36" t="s">
        <v>79</v>
      </c>
      <c r="D87">
        <v>4.0599999999999996</v>
      </c>
      <c r="E87" t="s">
        <v>8</v>
      </c>
      <c r="F87" s="5"/>
      <c r="G87" s="5"/>
      <c r="H87" s="5"/>
    </row>
    <row r="88" spans="1:8" x14ac:dyDescent="0.25">
      <c r="A88" s="7"/>
      <c r="C88" s="36" t="s">
        <v>80</v>
      </c>
      <c r="D88">
        <f>78.33+20+20-14-14</f>
        <v>90.33</v>
      </c>
      <c r="E88" t="s">
        <v>5</v>
      </c>
      <c r="F88" s="5"/>
      <c r="G88" s="5"/>
      <c r="H88" s="5"/>
    </row>
    <row r="89" spans="1:8" x14ac:dyDescent="0.25">
      <c r="A89" s="7"/>
      <c r="C89" s="36" t="s">
        <v>81</v>
      </c>
      <c r="D89">
        <v>2</v>
      </c>
      <c r="F89" s="5"/>
      <c r="G89" s="5"/>
      <c r="H89" s="5"/>
    </row>
    <row r="90" spans="1:8" x14ac:dyDescent="0.25">
      <c r="A90" s="7"/>
      <c r="F90" s="5"/>
      <c r="G90" s="5"/>
      <c r="H90" s="5"/>
    </row>
    <row r="91" spans="1:8" x14ac:dyDescent="0.25">
      <c r="A91" s="7"/>
      <c r="C91" s="36" t="s">
        <v>82</v>
      </c>
      <c r="D91">
        <v>49.14</v>
      </c>
      <c r="E91" t="s">
        <v>9</v>
      </c>
      <c r="F91" s="5"/>
      <c r="G91" s="5"/>
      <c r="H91" s="5"/>
    </row>
    <row r="92" spans="1:8" x14ac:dyDescent="0.25">
      <c r="A92" s="7"/>
      <c r="C92" s="36" t="s">
        <v>83</v>
      </c>
      <c r="D92">
        <v>4</v>
      </c>
      <c r="E92" s="5"/>
      <c r="F92" s="5"/>
      <c r="G92" s="5"/>
      <c r="H92" s="5"/>
    </row>
    <row r="93" spans="1:8" x14ac:dyDescent="0.25">
      <c r="A93" s="7"/>
      <c r="C93" s="41"/>
      <c r="D93" s="5"/>
      <c r="E93" s="5"/>
      <c r="F93" s="5"/>
      <c r="G93" s="5"/>
      <c r="H93" s="5"/>
    </row>
    <row r="94" spans="1:8" x14ac:dyDescent="0.25">
      <c r="A94" s="5"/>
      <c r="C94" s="36" t="s">
        <v>74</v>
      </c>
      <c r="D94" s="25">
        <f>(D89*D87*D88)+D92*D91</f>
        <v>930.03959999999984</v>
      </c>
      <c r="E94" t="s">
        <v>9</v>
      </c>
    </row>
    <row r="96" spans="1:8" x14ac:dyDescent="0.25">
      <c r="B96" s="18" t="s">
        <v>13</v>
      </c>
      <c r="C96" s="39"/>
      <c r="D96" s="19">
        <f>ROUNDUP((D94/27),0)</f>
        <v>35</v>
      </c>
      <c r="E96" s="17" t="s">
        <v>10</v>
      </c>
    </row>
    <row r="97" spans="1:8" x14ac:dyDescent="0.25">
      <c r="B97" s="22"/>
      <c r="C97" s="41"/>
      <c r="D97" s="27"/>
      <c r="E97" s="5"/>
    </row>
    <row r="98" spans="1:8" x14ac:dyDescent="0.25">
      <c r="A98" s="15" t="s">
        <v>22</v>
      </c>
      <c r="B98" s="16" t="s">
        <v>23</v>
      </c>
      <c r="C98" s="38"/>
      <c r="D98" s="16"/>
      <c r="E98" s="16"/>
      <c r="F98" s="16"/>
      <c r="G98" s="16"/>
      <c r="H98" s="16"/>
    </row>
    <row r="100" spans="1:8" x14ac:dyDescent="0.25">
      <c r="C100" s="36" t="s">
        <v>115</v>
      </c>
      <c r="D100">
        <v>249</v>
      </c>
      <c r="E100" t="s">
        <v>62</v>
      </c>
    </row>
    <row r="101" spans="1:8" x14ac:dyDescent="0.25">
      <c r="C101" s="36" t="s">
        <v>61</v>
      </c>
      <c r="D101">
        <v>3.33</v>
      </c>
      <c r="E101" t="s">
        <v>5</v>
      </c>
    </row>
    <row r="103" spans="1:8" x14ac:dyDescent="0.25">
      <c r="C103" s="36" t="s">
        <v>117</v>
      </c>
      <c r="D103">
        <v>25.8</v>
      </c>
      <c r="E103" t="s">
        <v>62</v>
      </c>
    </row>
    <row r="104" spans="1:8" x14ac:dyDescent="0.25">
      <c r="C104" s="36" t="s">
        <v>116</v>
      </c>
      <c r="D104">
        <v>2.5</v>
      </c>
      <c r="E104" t="s">
        <v>5</v>
      </c>
    </row>
    <row r="106" spans="1:8" x14ac:dyDescent="0.25">
      <c r="C106" s="36" t="s">
        <v>74</v>
      </c>
      <c r="D106">
        <f>ROUNDUP((D100*D101*2)+(D103*D104*4),0)</f>
        <v>1917</v>
      </c>
    </row>
    <row r="107" spans="1:8" ht="15" customHeight="1" x14ac:dyDescent="0.25"/>
    <row r="108" spans="1:8" x14ac:dyDescent="0.25">
      <c r="A108" s="6"/>
      <c r="B108" s="18" t="s">
        <v>13</v>
      </c>
      <c r="C108" s="39"/>
      <c r="D108" s="20">
        <f>ROUNDUP(D106/27,0)</f>
        <v>71</v>
      </c>
      <c r="E108" s="17" t="s">
        <v>10</v>
      </c>
    </row>
    <row r="109" spans="1:8" x14ac:dyDescent="0.25">
      <c r="A109" s="6"/>
      <c r="B109" s="22"/>
      <c r="C109" s="41"/>
      <c r="D109" s="23"/>
      <c r="E109" s="5"/>
    </row>
    <row r="110" spans="1:8" x14ac:dyDescent="0.25">
      <c r="A110" s="6"/>
      <c r="B110" s="22"/>
      <c r="C110" s="41"/>
      <c r="D110" s="23"/>
      <c r="E110" s="5"/>
    </row>
    <row r="111" spans="1:8" x14ac:dyDescent="0.25">
      <c r="A111" s="15" t="s">
        <v>16</v>
      </c>
      <c r="B111" s="16" t="s">
        <v>17</v>
      </c>
      <c r="C111" s="38"/>
      <c r="D111" s="16"/>
      <c r="E111" s="16"/>
      <c r="F111" s="16"/>
      <c r="G111" s="16"/>
      <c r="H111" s="16"/>
    </row>
    <row r="112" spans="1:8" x14ac:dyDescent="0.25">
      <c r="B112" s="4"/>
      <c r="D112" s="25"/>
    </row>
    <row r="113" spans="1:9" x14ac:dyDescent="0.25">
      <c r="B113" t="s">
        <v>107</v>
      </c>
      <c r="C113" s="36" t="s">
        <v>106</v>
      </c>
      <c r="D113" s="44">
        <v>9.3000000000000007</v>
      </c>
      <c r="E113" t="s">
        <v>5</v>
      </c>
    </row>
    <row r="114" spans="1:9" x14ac:dyDescent="0.25">
      <c r="C114" s="36" t="s">
        <v>51</v>
      </c>
      <c r="D114" s="44">
        <v>78.33</v>
      </c>
      <c r="E114" t="s">
        <v>5</v>
      </c>
    </row>
    <row r="115" spans="1:9" x14ac:dyDescent="0.25">
      <c r="C115" s="36" t="s">
        <v>105</v>
      </c>
      <c r="D115" s="25">
        <v>2</v>
      </c>
    </row>
    <row r="116" spans="1:9" x14ac:dyDescent="0.25">
      <c r="D116" s="44"/>
    </row>
    <row r="117" spans="1:9" x14ac:dyDescent="0.25">
      <c r="B117" t="s">
        <v>108</v>
      </c>
      <c r="D117" s="44"/>
      <c r="F117" s="34"/>
    </row>
    <row r="118" spans="1:9" x14ac:dyDescent="0.25">
      <c r="C118" t="s">
        <v>109</v>
      </c>
      <c r="D118" s="44">
        <v>5.16</v>
      </c>
      <c r="E118" t="s">
        <v>5</v>
      </c>
    </row>
    <row r="119" spans="1:9" x14ac:dyDescent="0.25">
      <c r="C119" t="s">
        <v>124</v>
      </c>
      <c r="D119" s="44">
        <v>10</v>
      </c>
      <c r="E119" t="s">
        <v>5</v>
      </c>
    </row>
    <row r="120" spans="1:9" x14ac:dyDescent="0.25">
      <c r="D120" s="44"/>
    </row>
    <row r="121" spans="1:9" x14ac:dyDescent="0.25">
      <c r="C121" t="s">
        <v>110</v>
      </c>
      <c r="D121">
        <v>51.84</v>
      </c>
      <c r="E121" t="s">
        <v>5</v>
      </c>
    </row>
    <row r="122" spans="1:9" x14ac:dyDescent="0.25">
      <c r="C122" t="s">
        <v>111</v>
      </c>
      <c r="D122" s="44">
        <v>4.3600000000000003</v>
      </c>
      <c r="E122" t="s">
        <v>5</v>
      </c>
    </row>
    <row r="123" spans="1:9" x14ac:dyDescent="0.25">
      <c r="C123"/>
    </row>
    <row r="124" spans="1:9" x14ac:dyDescent="0.25">
      <c r="C124" s="36" t="s">
        <v>74</v>
      </c>
      <c r="D124" s="25">
        <f>ROUNDUP(((D113*D114*D115)+(4*D118*D119)+(D121*D122*2)),0)</f>
        <v>2116</v>
      </c>
      <c r="E124" t="s">
        <v>8</v>
      </c>
    </row>
    <row r="125" spans="1:9" x14ac:dyDescent="0.25">
      <c r="B125" s="4"/>
    </row>
    <row r="126" spans="1:9" x14ac:dyDescent="0.25">
      <c r="B126" s="18" t="s">
        <v>13</v>
      </c>
      <c r="C126" s="39"/>
      <c r="D126" s="20">
        <f>ROUNDUP(D124/9,0)</f>
        <v>236</v>
      </c>
      <c r="E126" s="17" t="s">
        <v>12</v>
      </c>
    </row>
    <row r="128" spans="1:9" x14ac:dyDescent="0.25">
      <c r="A128" s="15" t="s">
        <v>57</v>
      </c>
      <c r="B128" s="16" t="s">
        <v>58</v>
      </c>
      <c r="C128" s="38"/>
      <c r="D128" s="16"/>
      <c r="E128" s="16"/>
      <c r="F128" s="16"/>
      <c r="G128" s="16"/>
      <c r="H128" s="16"/>
      <c r="I128" s="34"/>
    </row>
    <row r="130" spans="1:8" x14ac:dyDescent="0.25">
      <c r="C130" s="36" t="s">
        <v>85</v>
      </c>
      <c r="D130">
        <v>3.75</v>
      </c>
      <c r="E130" t="s">
        <v>5</v>
      </c>
    </row>
    <row r="131" spans="1:8" x14ac:dyDescent="0.25">
      <c r="C131" s="36" t="s">
        <v>86</v>
      </c>
      <c r="D131">
        <v>4</v>
      </c>
      <c r="E131" t="s">
        <v>5</v>
      </c>
    </row>
    <row r="134" spans="1:8" x14ac:dyDescent="0.25">
      <c r="B134" s="18" t="s">
        <v>13</v>
      </c>
      <c r="C134" s="39"/>
      <c r="D134" s="20">
        <f>ROUNDUP((D130*D131*2)/9,0)</f>
        <v>4</v>
      </c>
      <c r="E134" s="17" t="s">
        <v>12</v>
      </c>
    </row>
    <row r="136" spans="1:8" ht="15" customHeight="1" x14ac:dyDescent="0.25">
      <c r="A136" s="15" t="s">
        <v>39</v>
      </c>
      <c r="B136" s="16" t="s">
        <v>40</v>
      </c>
      <c r="C136" s="38"/>
      <c r="D136" s="16"/>
      <c r="E136" s="16"/>
      <c r="F136" s="16"/>
      <c r="G136" s="16"/>
      <c r="H136" s="16"/>
    </row>
    <row r="137" spans="1:8" ht="15" customHeight="1" x14ac:dyDescent="0.25">
      <c r="A137" s="7"/>
      <c r="B137" s="5"/>
      <c r="C137" s="41"/>
      <c r="D137" s="5"/>
      <c r="E137" s="5"/>
      <c r="F137" s="5"/>
      <c r="G137" s="5"/>
      <c r="H137" s="5"/>
    </row>
    <row r="138" spans="1:8" x14ac:dyDescent="0.25">
      <c r="A138" s="5"/>
      <c r="C138" s="36" t="s">
        <v>74</v>
      </c>
      <c r="D138">
        <v>6</v>
      </c>
      <c r="E138" t="s">
        <v>6</v>
      </c>
    </row>
    <row r="140" spans="1:8" x14ac:dyDescent="0.25">
      <c r="B140" s="18" t="s">
        <v>13</v>
      </c>
      <c r="C140" s="39"/>
      <c r="D140" s="19">
        <f>D138</f>
        <v>6</v>
      </c>
      <c r="E140" s="17" t="s">
        <v>6</v>
      </c>
    </row>
    <row r="143" spans="1:8" ht="15" customHeight="1" x14ac:dyDescent="0.25">
      <c r="A143" s="15" t="s">
        <v>113</v>
      </c>
      <c r="B143" s="16" t="s">
        <v>114</v>
      </c>
      <c r="C143" s="38"/>
      <c r="D143" s="16"/>
      <c r="E143" s="16"/>
      <c r="F143" s="16"/>
      <c r="G143" s="16"/>
      <c r="H143" s="16"/>
    </row>
    <row r="144" spans="1:8" ht="15" customHeight="1" x14ac:dyDescent="0.25">
      <c r="A144" s="7"/>
      <c r="B144" s="5"/>
      <c r="C144" s="41"/>
      <c r="D144" s="5"/>
      <c r="E144" s="5"/>
      <c r="F144" s="5"/>
      <c r="G144" s="5"/>
      <c r="H144" s="5"/>
    </row>
    <row r="145" spans="1:9" x14ac:dyDescent="0.25">
      <c r="A145" s="5"/>
      <c r="C145" s="36" t="s">
        <v>74</v>
      </c>
      <c r="D145">
        <v>5</v>
      </c>
      <c r="E145" t="s">
        <v>6</v>
      </c>
    </row>
    <row r="147" spans="1:9" x14ac:dyDescent="0.25">
      <c r="B147" s="18" t="s">
        <v>13</v>
      </c>
      <c r="C147" s="39"/>
      <c r="D147" s="19">
        <f>D145</f>
        <v>5</v>
      </c>
      <c r="E147" s="17" t="s">
        <v>6</v>
      </c>
    </row>
    <row r="149" spans="1:9" x14ac:dyDescent="0.25">
      <c r="A149" s="15" t="s">
        <v>37</v>
      </c>
      <c r="B149" s="16" t="s">
        <v>24</v>
      </c>
      <c r="C149" s="42"/>
      <c r="D149" s="21"/>
      <c r="E149" s="21"/>
      <c r="F149" s="21"/>
      <c r="G149" s="21"/>
      <c r="H149" s="21"/>
      <c r="I149" s="34"/>
    </row>
    <row r="151" spans="1:9" x14ac:dyDescent="0.25">
      <c r="C151" s="36" t="s">
        <v>87</v>
      </c>
      <c r="D151">
        <v>41.34</v>
      </c>
      <c r="E151" t="s">
        <v>5</v>
      </c>
    </row>
    <row r="152" spans="1:9" x14ac:dyDescent="0.25">
      <c r="C152" s="36" t="s">
        <v>88</v>
      </c>
      <c r="D152">
        <v>1</v>
      </c>
      <c r="E152" t="s">
        <v>5</v>
      </c>
    </row>
    <row r="154" spans="1:9" x14ac:dyDescent="0.25">
      <c r="C154" s="36" t="s">
        <v>78</v>
      </c>
      <c r="D154">
        <v>4.0599999999999996</v>
      </c>
      <c r="E154" t="s">
        <v>8</v>
      </c>
    </row>
    <row r="155" spans="1:9" x14ac:dyDescent="0.25">
      <c r="C155" s="36" t="s">
        <v>112</v>
      </c>
      <c r="D155">
        <v>4</v>
      </c>
      <c r="E155" t="s">
        <v>41</v>
      </c>
    </row>
    <row r="157" spans="1:9" x14ac:dyDescent="0.25">
      <c r="C157" s="36" t="s">
        <v>74</v>
      </c>
      <c r="D157">
        <f>2*(D151*D152) + (D154*D155)</f>
        <v>98.92</v>
      </c>
      <c r="E157" t="s">
        <v>8</v>
      </c>
    </row>
    <row r="159" spans="1:9" x14ac:dyDescent="0.25">
      <c r="B159" s="18" t="s">
        <v>13</v>
      </c>
      <c r="C159" s="39"/>
      <c r="D159" s="17">
        <f>ROUNDUP(D157,0)</f>
        <v>99</v>
      </c>
      <c r="E159" s="17" t="s">
        <v>8</v>
      </c>
    </row>
    <row r="161" spans="1:8" x14ac:dyDescent="0.25">
      <c r="A161" s="15" t="s">
        <v>18</v>
      </c>
      <c r="B161" s="16" t="s">
        <v>19</v>
      </c>
      <c r="C161" s="42"/>
      <c r="D161" s="21"/>
      <c r="E161" s="21"/>
      <c r="F161" s="21"/>
      <c r="G161" s="21"/>
      <c r="H161" s="21"/>
    </row>
    <row r="163" spans="1:8" x14ac:dyDescent="0.25">
      <c r="C163" s="36" t="s">
        <v>87</v>
      </c>
      <c r="D163" s="35">
        <v>41.34</v>
      </c>
      <c r="E163" t="s">
        <v>5</v>
      </c>
    </row>
    <row r="164" spans="1:8" x14ac:dyDescent="0.25">
      <c r="C164" s="36" t="s">
        <v>88</v>
      </c>
      <c r="D164">
        <v>1</v>
      </c>
      <c r="E164" t="s">
        <v>5</v>
      </c>
    </row>
    <row r="166" spans="1:8" x14ac:dyDescent="0.25">
      <c r="C166" s="36" t="s">
        <v>74</v>
      </c>
      <c r="D166">
        <f>(2*(D163*D164))</f>
        <v>82.68</v>
      </c>
      <c r="E166" t="s">
        <v>8</v>
      </c>
    </row>
    <row r="168" spans="1:8" x14ac:dyDescent="0.25">
      <c r="B168" s="18" t="s">
        <v>13</v>
      </c>
      <c r="C168" s="39"/>
      <c r="D168" s="17">
        <f>ROUNDUP(D166,0)</f>
        <v>83</v>
      </c>
      <c r="E168" s="17" t="s">
        <v>8</v>
      </c>
    </row>
    <row r="170" spans="1:8" x14ac:dyDescent="0.25">
      <c r="A170" s="15" t="s">
        <v>25</v>
      </c>
      <c r="B170" s="16" t="s">
        <v>26</v>
      </c>
      <c r="C170" s="42"/>
      <c r="D170" s="21"/>
      <c r="E170" s="21"/>
      <c r="F170" s="21"/>
      <c r="G170" s="21"/>
      <c r="H170" s="21"/>
    </row>
    <row r="172" spans="1:8" x14ac:dyDescent="0.25">
      <c r="C172" s="36" t="s">
        <v>89</v>
      </c>
      <c r="D172" s="26">
        <v>5.64</v>
      </c>
      <c r="E172" t="s">
        <v>5</v>
      </c>
    </row>
    <row r="173" spans="1:8" x14ac:dyDescent="0.25">
      <c r="C173" s="36" t="s">
        <v>90</v>
      </c>
      <c r="D173">
        <v>2.5</v>
      </c>
      <c r="E173" t="s">
        <v>5</v>
      </c>
    </row>
    <row r="174" spans="1:8" x14ac:dyDescent="0.25">
      <c r="B174" s="4"/>
    </row>
    <row r="176" spans="1:8" x14ac:dyDescent="0.25">
      <c r="B176" s="18" t="s">
        <v>13</v>
      </c>
      <c r="C176" s="39"/>
      <c r="D176" s="20">
        <f>4*(D172*D173)</f>
        <v>56.4</v>
      </c>
      <c r="E176" s="17" t="s">
        <v>8</v>
      </c>
    </row>
    <row r="178" spans="1:9" x14ac:dyDescent="0.25">
      <c r="A178" s="15" t="s">
        <v>121</v>
      </c>
      <c r="B178" s="16" t="s">
        <v>122</v>
      </c>
      <c r="C178" s="38"/>
      <c r="D178" s="16"/>
      <c r="E178" s="16"/>
      <c r="F178" s="16"/>
      <c r="G178" s="16"/>
      <c r="H178" s="16"/>
      <c r="I178" s="34"/>
    </row>
    <row r="180" spans="1:9" x14ac:dyDescent="0.25">
      <c r="C180" s="36" t="s">
        <v>123</v>
      </c>
      <c r="D180">
        <v>3</v>
      </c>
      <c r="E180" t="s">
        <v>5</v>
      </c>
    </row>
    <row r="181" spans="1:9" x14ac:dyDescent="0.25">
      <c r="C181" s="36" t="s">
        <v>66</v>
      </c>
      <c r="D181">
        <v>56</v>
      </c>
      <c r="E181" t="s">
        <v>5</v>
      </c>
    </row>
    <row r="182" spans="1:9" x14ac:dyDescent="0.25">
      <c r="B182" s="4"/>
    </row>
    <row r="183" spans="1:9" x14ac:dyDescent="0.25">
      <c r="B183" s="18" t="s">
        <v>13</v>
      </c>
      <c r="C183" s="39"/>
      <c r="D183" s="17">
        <f>ROUNDUP((D180*D181)*2,0)</f>
        <v>336</v>
      </c>
      <c r="E183" s="17" t="s">
        <v>8</v>
      </c>
      <c r="H183" s="46"/>
    </row>
    <row r="185" spans="1:9" x14ac:dyDescent="0.25">
      <c r="A185" s="15" t="s">
        <v>42</v>
      </c>
      <c r="B185" s="16" t="s">
        <v>43</v>
      </c>
      <c r="C185" s="38"/>
      <c r="D185" s="16"/>
      <c r="E185" s="16"/>
      <c r="F185" s="16"/>
      <c r="G185" s="16"/>
      <c r="H185" s="16"/>
    </row>
    <row r="187" spans="1:9" x14ac:dyDescent="0.25">
      <c r="C187" s="36" t="s">
        <v>91</v>
      </c>
      <c r="D187">
        <v>6</v>
      </c>
      <c r="E187" t="s">
        <v>41</v>
      </c>
    </row>
    <row r="188" spans="1:9" x14ac:dyDescent="0.25">
      <c r="B188" s="4"/>
      <c r="C188" s="36" t="s">
        <v>99</v>
      </c>
      <c r="D188">
        <v>2</v>
      </c>
    </row>
    <row r="189" spans="1:9" x14ac:dyDescent="0.25">
      <c r="B189" s="4"/>
    </row>
    <row r="190" spans="1:9" x14ac:dyDescent="0.25">
      <c r="B190" s="18" t="s">
        <v>13</v>
      </c>
      <c r="C190" s="39"/>
      <c r="D190" s="17">
        <f>D188*D187</f>
        <v>12</v>
      </c>
      <c r="E190" s="17" t="s">
        <v>41</v>
      </c>
    </row>
    <row r="192" spans="1:9" ht="15" customHeight="1" x14ac:dyDescent="0.25">
      <c r="A192" s="15" t="s">
        <v>27</v>
      </c>
      <c r="B192" s="16" t="s">
        <v>28</v>
      </c>
      <c r="C192" s="38"/>
      <c r="D192" s="16"/>
      <c r="E192" s="16"/>
      <c r="F192" s="16"/>
      <c r="G192" s="16"/>
      <c r="H192" s="16"/>
    </row>
    <row r="193" spans="1:8" ht="15" customHeight="1" x14ac:dyDescent="0.25">
      <c r="A193" s="7"/>
      <c r="B193" s="5"/>
      <c r="C193" s="41"/>
      <c r="D193" s="5"/>
      <c r="E193" s="5"/>
      <c r="F193" s="5"/>
      <c r="G193" s="5"/>
      <c r="H193" s="5"/>
    </row>
    <row r="194" spans="1:8" ht="15" customHeight="1" x14ac:dyDescent="0.25">
      <c r="A194" s="7"/>
      <c r="B194" s="5"/>
      <c r="C194" s="36" t="s">
        <v>97</v>
      </c>
      <c r="D194">
        <v>2</v>
      </c>
      <c r="E194" t="s">
        <v>5</v>
      </c>
      <c r="F194" s="5"/>
      <c r="G194" s="5"/>
      <c r="H194" s="5"/>
    </row>
    <row r="195" spans="1:8" ht="15" customHeight="1" x14ac:dyDescent="0.25">
      <c r="A195" s="7"/>
      <c r="C195" s="36" t="s">
        <v>87</v>
      </c>
      <c r="D195">
        <v>41.34</v>
      </c>
      <c r="E195" t="s">
        <v>5</v>
      </c>
      <c r="F195" s="5"/>
      <c r="G195" s="5"/>
      <c r="H195" s="5"/>
    </row>
    <row r="196" spans="1:8" ht="15" customHeight="1" x14ac:dyDescent="0.25">
      <c r="A196" s="7"/>
      <c r="C196" s="36" t="s">
        <v>93</v>
      </c>
      <c r="D196" s="26">
        <f>8.61</f>
        <v>8.61</v>
      </c>
      <c r="E196" t="s">
        <v>5</v>
      </c>
      <c r="F196" s="5"/>
      <c r="G196" s="5"/>
      <c r="H196" s="5"/>
    </row>
    <row r="197" spans="1:8" ht="15" customHeight="1" x14ac:dyDescent="0.25">
      <c r="A197" s="7"/>
      <c r="C197" s="36" t="s">
        <v>73</v>
      </c>
      <c r="D197">
        <v>2</v>
      </c>
      <c r="F197" s="5"/>
      <c r="G197" s="5"/>
      <c r="H197" s="5"/>
    </row>
    <row r="198" spans="1:8" ht="15" customHeight="1" x14ac:dyDescent="0.25">
      <c r="A198" s="7"/>
      <c r="F198" s="5"/>
      <c r="G198" s="5"/>
      <c r="H198" s="5"/>
    </row>
    <row r="199" spans="1:8" ht="15" customHeight="1" x14ac:dyDescent="0.25">
      <c r="A199" s="7"/>
      <c r="C199" s="36" t="s">
        <v>97</v>
      </c>
      <c r="D199">
        <v>2</v>
      </c>
      <c r="E199" t="s">
        <v>5</v>
      </c>
      <c r="F199" s="5"/>
      <c r="G199" s="5"/>
      <c r="H199" s="5"/>
    </row>
    <row r="200" spans="1:8" ht="15" customHeight="1" x14ac:dyDescent="0.25">
      <c r="A200" s="7"/>
      <c r="C200" s="36" t="s">
        <v>109</v>
      </c>
      <c r="D200">
        <v>5.25</v>
      </c>
      <c r="E200" t="s">
        <v>5</v>
      </c>
      <c r="F200" s="5"/>
      <c r="G200" s="5"/>
      <c r="H200" s="5"/>
    </row>
    <row r="201" spans="1:8" ht="15" customHeight="1" x14ac:dyDescent="0.25">
      <c r="A201" s="7"/>
      <c r="C201" s="36" t="s">
        <v>92</v>
      </c>
      <c r="D201">
        <v>9.07</v>
      </c>
      <c r="E201" t="s">
        <v>5</v>
      </c>
      <c r="F201" s="5"/>
      <c r="G201" s="5"/>
      <c r="H201" s="5"/>
    </row>
    <row r="202" spans="1:8" ht="15" customHeight="1" x14ac:dyDescent="0.25">
      <c r="A202" s="7"/>
      <c r="B202" s="5"/>
      <c r="C202" s="36" t="s">
        <v>77</v>
      </c>
      <c r="D202">
        <v>4</v>
      </c>
      <c r="F202" s="5"/>
      <c r="G202" s="5"/>
      <c r="H202" s="5"/>
    </row>
    <row r="203" spans="1:8" ht="15" customHeight="1" x14ac:dyDescent="0.25">
      <c r="A203" s="7"/>
      <c r="B203" s="5"/>
      <c r="C203" s="41"/>
      <c r="D203" s="5"/>
      <c r="E203" s="5"/>
      <c r="F203" s="5"/>
      <c r="G203" s="5"/>
      <c r="H203" s="5"/>
    </row>
    <row r="204" spans="1:8" x14ac:dyDescent="0.25">
      <c r="A204" s="5"/>
      <c r="C204" s="36" t="s">
        <v>74</v>
      </c>
      <c r="D204">
        <f>(D194*D196*D195*D197)+(D199*D200*D201*D202)</f>
        <v>1804.6896000000002</v>
      </c>
      <c r="E204" t="s">
        <v>9</v>
      </c>
    </row>
    <row r="206" spans="1:8" x14ac:dyDescent="0.25">
      <c r="B206" s="18" t="s">
        <v>13</v>
      </c>
      <c r="C206" s="39"/>
      <c r="D206" s="19">
        <f>ROUNDUP(D204/27,0)</f>
        <v>67</v>
      </c>
      <c r="E206" s="17" t="s">
        <v>10</v>
      </c>
    </row>
    <row r="208" spans="1:8" ht="15" customHeight="1" x14ac:dyDescent="0.25">
      <c r="A208" s="15" t="s">
        <v>29</v>
      </c>
      <c r="B208" s="16" t="s">
        <v>30</v>
      </c>
      <c r="C208" s="38"/>
      <c r="D208" s="16"/>
      <c r="E208" s="16"/>
      <c r="F208" s="16"/>
      <c r="G208" s="16"/>
      <c r="H208" s="16"/>
    </row>
    <row r="209" spans="1:8" ht="15" customHeight="1" x14ac:dyDescent="0.25">
      <c r="A209" s="7"/>
      <c r="B209" s="5"/>
      <c r="C209" s="41"/>
      <c r="G209" s="5"/>
      <c r="H209" s="5"/>
    </row>
    <row r="210" spans="1:8" ht="15" customHeight="1" x14ac:dyDescent="0.25">
      <c r="A210" s="7"/>
      <c r="B210" s="5"/>
      <c r="C210" s="36" t="s">
        <v>94</v>
      </c>
      <c r="D210" s="5">
        <v>52</v>
      </c>
      <c r="E210" s="5" t="s">
        <v>5</v>
      </c>
      <c r="H210" s="5"/>
    </row>
    <row r="211" spans="1:8" ht="15" customHeight="1" x14ac:dyDescent="0.25">
      <c r="A211" s="7"/>
      <c r="B211" s="5"/>
      <c r="C211" s="36" t="s">
        <v>100</v>
      </c>
      <c r="D211" s="5">
        <v>2</v>
      </c>
      <c r="E211" s="5"/>
      <c r="F211" s="5"/>
      <c r="G211" s="5"/>
      <c r="H211" s="5"/>
    </row>
    <row r="212" spans="1:8" x14ac:dyDescent="0.25">
      <c r="A212" s="5"/>
    </row>
    <row r="214" spans="1:8" x14ac:dyDescent="0.25">
      <c r="B214" s="18" t="s">
        <v>13</v>
      </c>
      <c r="C214" s="39"/>
      <c r="D214" s="19">
        <f>D210*D211</f>
        <v>104</v>
      </c>
      <c r="E214" s="17" t="s">
        <v>5</v>
      </c>
    </row>
    <row r="216" spans="1:8" ht="15" customHeight="1" x14ac:dyDescent="0.25">
      <c r="A216" s="15" t="s">
        <v>31</v>
      </c>
      <c r="B216" s="16" t="s">
        <v>32</v>
      </c>
      <c r="C216" s="38"/>
      <c r="D216" s="16"/>
      <c r="E216" s="16"/>
      <c r="F216" s="16"/>
      <c r="G216" s="16"/>
      <c r="H216" s="16"/>
    </row>
    <row r="217" spans="1:8" ht="15" customHeight="1" x14ac:dyDescent="0.25">
      <c r="A217" s="7"/>
      <c r="B217" s="5"/>
      <c r="C217" s="41"/>
      <c r="D217" s="5"/>
      <c r="E217" s="5"/>
      <c r="F217" s="5"/>
      <c r="G217" s="5"/>
      <c r="H217" s="5"/>
    </row>
    <row r="218" spans="1:8" ht="15" customHeight="1" x14ac:dyDescent="0.25">
      <c r="A218" s="7"/>
      <c r="B218" s="5"/>
      <c r="C218" s="36" t="s">
        <v>101</v>
      </c>
      <c r="D218">
        <v>10</v>
      </c>
      <c r="E218" t="s">
        <v>102</v>
      </c>
      <c r="F218" s="5"/>
      <c r="G218" s="5"/>
      <c r="H218" s="5"/>
    </row>
    <row r="219" spans="1:8" x14ac:dyDescent="0.25">
      <c r="A219" s="5"/>
      <c r="C219" s="36" t="s">
        <v>100</v>
      </c>
      <c r="D219">
        <v>4</v>
      </c>
    </row>
    <row r="221" spans="1:8" x14ac:dyDescent="0.25">
      <c r="B221" s="18" t="s">
        <v>13</v>
      </c>
      <c r="C221" s="39"/>
      <c r="D221" s="19">
        <f>D219*D218</f>
        <v>40</v>
      </c>
      <c r="E221" s="17" t="s">
        <v>5</v>
      </c>
    </row>
    <row r="223" spans="1:8" ht="15" customHeight="1" x14ac:dyDescent="0.25">
      <c r="A223" s="15" t="s">
        <v>64</v>
      </c>
      <c r="B223" s="16" t="s">
        <v>65</v>
      </c>
      <c r="C223" s="38"/>
      <c r="D223" s="16"/>
      <c r="E223" s="16"/>
      <c r="F223" s="16"/>
      <c r="G223" s="16"/>
      <c r="H223" s="16"/>
    </row>
    <row r="224" spans="1:8" ht="15" customHeight="1" x14ac:dyDescent="0.25">
      <c r="A224" s="7"/>
      <c r="B224" s="5"/>
      <c r="C224" s="41"/>
      <c r="D224" s="5"/>
      <c r="E224" s="5"/>
      <c r="F224" s="5"/>
      <c r="G224" s="5"/>
      <c r="H224" s="5"/>
    </row>
    <row r="225" spans="1:8" ht="15" customHeight="1" x14ac:dyDescent="0.25">
      <c r="A225" s="7"/>
      <c r="B225" s="5"/>
      <c r="C225" s="36" t="s">
        <v>51</v>
      </c>
      <c r="D225">
        <v>20</v>
      </c>
      <c r="E225" t="s">
        <v>5</v>
      </c>
      <c r="F225" s="5"/>
      <c r="G225" s="5"/>
      <c r="H225" s="5"/>
    </row>
    <row r="226" spans="1:8" ht="15" customHeight="1" x14ac:dyDescent="0.25">
      <c r="A226" s="7"/>
      <c r="B226" s="5"/>
      <c r="C226" s="36" t="s">
        <v>52</v>
      </c>
      <c r="D226" s="4">
        <v>41.34</v>
      </c>
      <c r="E226" s="36" t="s">
        <v>5</v>
      </c>
      <c r="F226" s="5"/>
      <c r="G226" s="5"/>
      <c r="H226" s="5"/>
    </row>
    <row r="227" spans="1:8" ht="15" customHeight="1" x14ac:dyDescent="0.25">
      <c r="A227" s="7"/>
      <c r="B227" s="5"/>
      <c r="C227" s="36" t="s">
        <v>72</v>
      </c>
      <c r="D227" s="4">
        <v>2</v>
      </c>
      <c r="E227" s="4"/>
      <c r="F227" s="5"/>
      <c r="G227" s="5"/>
      <c r="H227" s="5"/>
    </row>
    <row r="228" spans="1:8" ht="15" customHeight="1" x14ac:dyDescent="0.25">
      <c r="A228" s="7"/>
      <c r="B228" s="5"/>
      <c r="D228" s="4"/>
      <c r="E228" s="4"/>
      <c r="F228" s="5"/>
      <c r="G228" s="5"/>
      <c r="H228" s="5"/>
    </row>
    <row r="229" spans="1:8" ht="15" customHeight="1" x14ac:dyDescent="0.25">
      <c r="A229" s="7"/>
      <c r="B229" s="5"/>
      <c r="C229" s="36" t="s">
        <v>74</v>
      </c>
      <c r="D229" s="4">
        <f>D225*D226*D227</f>
        <v>1653.6000000000001</v>
      </c>
      <c r="E229" s="4" t="s">
        <v>8</v>
      </c>
      <c r="F229" s="5"/>
      <c r="G229" s="5"/>
      <c r="H229" s="5"/>
    </row>
    <row r="230" spans="1:8" ht="15" customHeight="1" x14ac:dyDescent="0.25">
      <c r="A230" s="7"/>
      <c r="B230" s="5"/>
      <c r="D230" s="4"/>
      <c r="E230" s="4"/>
      <c r="F230" s="5"/>
      <c r="G230" s="5"/>
      <c r="H230" s="5"/>
    </row>
    <row r="231" spans="1:8" x14ac:dyDescent="0.25">
      <c r="B231" s="18" t="s">
        <v>13</v>
      </c>
      <c r="C231" s="39"/>
      <c r="D231" s="19">
        <f>ROUNDUP(D229/9,0)</f>
        <v>184</v>
      </c>
      <c r="E231" s="17" t="s">
        <v>12</v>
      </c>
    </row>
    <row r="233" spans="1:8" ht="15" customHeight="1" x14ac:dyDescent="0.25">
      <c r="A233" s="15" t="s">
        <v>35</v>
      </c>
      <c r="B233" s="16" t="s">
        <v>36</v>
      </c>
      <c r="C233" s="38"/>
      <c r="D233" s="16"/>
      <c r="E233" s="16"/>
      <c r="F233" s="16"/>
      <c r="G233" s="16"/>
      <c r="H233" s="16"/>
    </row>
    <row r="234" spans="1:8" ht="15" customHeight="1" x14ac:dyDescent="0.25">
      <c r="A234" s="7"/>
      <c r="B234" s="5"/>
      <c r="C234" s="41"/>
      <c r="D234" s="5"/>
      <c r="E234" s="5"/>
      <c r="F234" s="5"/>
      <c r="G234" s="5"/>
      <c r="H234" s="5"/>
    </row>
    <row r="235" spans="1:8" x14ac:dyDescent="0.25">
      <c r="A235" s="5"/>
      <c r="C235" s="36" t="s">
        <v>95</v>
      </c>
      <c r="D235">
        <v>41.33</v>
      </c>
      <c r="E235" t="s">
        <v>5</v>
      </c>
    </row>
    <row r="236" spans="1:8" x14ac:dyDescent="0.25">
      <c r="C236" s="36" t="s">
        <v>96</v>
      </c>
      <c r="D236">
        <v>2</v>
      </c>
    </row>
    <row r="238" spans="1:8" x14ac:dyDescent="0.25">
      <c r="B238" s="18" t="s">
        <v>13</v>
      </c>
      <c r="C238" s="39"/>
      <c r="D238" s="19">
        <f>D235*D236</f>
        <v>82.66</v>
      </c>
      <c r="E238" s="17" t="s">
        <v>5</v>
      </c>
    </row>
    <row r="241" spans="1:8" x14ac:dyDescent="0.25">
      <c r="A241" s="31" t="s">
        <v>67</v>
      </c>
      <c r="B241" s="16" t="s">
        <v>68</v>
      </c>
      <c r="C241" s="42"/>
      <c r="D241" s="21"/>
      <c r="E241" s="21"/>
      <c r="F241" s="21"/>
      <c r="G241" s="21"/>
      <c r="H241" s="21"/>
    </row>
    <row r="243" spans="1:8" x14ac:dyDescent="0.25">
      <c r="C243" s="36" t="s">
        <v>88</v>
      </c>
      <c r="D243">
        <v>1.67</v>
      </c>
      <c r="E243" t="s">
        <v>5</v>
      </c>
    </row>
    <row r="244" spans="1:8" x14ac:dyDescent="0.25">
      <c r="C244" s="36" t="s">
        <v>98</v>
      </c>
      <c r="D244">
        <v>0.25</v>
      </c>
      <c r="E244" t="s">
        <v>5</v>
      </c>
    </row>
    <row r="245" spans="1:8" x14ac:dyDescent="0.25">
      <c r="C245" s="36" t="s">
        <v>51</v>
      </c>
      <c r="D245">
        <v>41.33</v>
      </c>
      <c r="E245" t="s">
        <v>5</v>
      </c>
    </row>
    <row r="246" spans="1:8" x14ac:dyDescent="0.25">
      <c r="C246" s="36" t="s">
        <v>72</v>
      </c>
      <c r="D246">
        <v>2</v>
      </c>
    </row>
    <row r="248" spans="1:8" x14ac:dyDescent="0.25">
      <c r="B248" s="18" t="s">
        <v>11</v>
      </c>
      <c r="C248" s="39"/>
      <c r="D248" s="28">
        <f>ROUNDUP(D243*D244*D245*D246,0)</f>
        <v>35</v>
      </c>
      <c r="E248" s="17" t="s">
        <v>9</v>
      </c>
    </row>
  </sheetData>
  <mergeCells count="1">
    <mergeCell ref="A6:H6"/>
  </mergeCells>
  <pageMargins left="0.7" right="0.7" top="0.75" bottom="0.75" header="0.3" footer="0.3"/>
  <pageSetup scale="6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Width Const. AASHTO Type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Ubbing</dc:creator>
  <cp:lastModifiedBy>Becky Swora</cp:lastModifiedBy>
  <cp:lastPrinted>2023-01-31T18:18:41Z</cp:lastPrinted>
  <dcterms:created xsi:type="dcterms:W3CDTF">2020-03-23T16:05:33Z</dcterms:created>
  <dcterms:modified xsi:type="dcterms:W3CDTF">2024-10-13T15:50:41Z</dcterms:modified>
</cp:coreProperties>
</file>