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Roadway\EngData\"/>
    </mc:Choice>
  </mc:AlternateContent>
  <xr:revisionPtr revIDLastSave="0" documentId="13_ncr:1_{2E5CBF34-4E30-407A-9043-DFF6218E05D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CALCS'!$I$28:$Y$44</definedName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4" i="1" l="1"/>
  <c r="V31" i="1"/>
  <c r="V40" i="1"/>
  <c r="Z40" i="1"/>
  <c r="I33" i="1"/>
  <c r="I32" i="1"/>
  <c r="AD48" i="1"/>
  <c r="AD45" i="1"/>
  <c r="AB42" i="1"/>
  <c r="AB41" i="1"/>
  <c r="AB40" i="1"/>
  <c r="AB39" i="1"/>
  <c r="AB38" i="1"/>
  <c r="Z42" i="1"/>
  <c r="Z41" i="1"/>
  <c r="Z39" i="1"/>
  <c r="Z38" i="1"/>
  <c r="T42" i="1"/>
  <c r="T41" i="1"/>
  <c r="T40" i="1"/>
  <c r="T39" i="1"/>
  <c r="T38" i="1"/>
  <c r="I50" i="1"/>
  <c r="I49" i="1"/>
  <c r="I48" i="1"/>
  <c r="I45" i="1"/>
  <c r="I42" i="1"/>
  <c r="I41" i="1"/>
  <c r="I40" i="1"/>
  <c r="J40" i="1" s="1"/>
  <c r="R40" i="1" s="1"/>
  <c r="I39" i="1"/>
  <c r="J39" i="1" s="1"/>
  <c r="M39" i="1" s="1"/>
  <c r="I38" i="1"/>
  <c r="J38" i="1" s="1"/>
  <c r="I36" i="1"/>
  <c r="I35" i="1"/>
  <c r="I34" i="1"/>
  <c r="I3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AC52" i="1"/>
  <c r="Y52" i="1"/>
  <c r="W52" i="1"/>
  <c r="U52" i="1"/>
  <c r="S52" i="1"/>
  <c r="Q52" i="1"/>
  <c r="AC51" i="1"/>
  <c r="Y51" i="1"/>
  <c r="W51" i="1"/>
  <c r="U51" i="1"/>
  <c r="S51" i="1"/>
  <c r="Q51" i="1"/>
  <c r="J33" i="1" l="1"/>
  <c r="M33" i="1" s="1"/>
  <c r="N33" i="1" s="1"/>
  <c r="J32" i="1"/>
  <c r="R32" i="1" s="1"/>
  <c r="V39" i="1"/>
  <c r="V38" i="1"/>
  <c r="J35" i="1"/>
  <c r="V35" i="1" s="1"/>
  <c r="J41" i="1"/>
  <c r="V41" i="1" s="1"/>
  <c r="J42" i="1"/>
  <c r="R38" i="1"/>
  <c r="M38" i="1"/>
  <c r="N38" i="1" s="1"/>
  <c r="J45" i="1"/>
  <c r="R45" i="1" s="1"/>
  <c r="R39" i="1"/>
  <c r="J34" i="1"/>
  <c r="K34" i="1" s="1"/>
  <c r="J31" i="1"/>
  <c r="P31" i="1" s="1"/>
  <c r="M40" i="1"/>
  <c r="N40" i="1" s="1"/>
  <c r="J48" i="1"/>
  <c r="M48" i="1" s="1"/>
  <c r="N48" i="1" s="1"/>
  <c r="N39" i="1"/>
  <c r="D140" i="1"/>
  <c r="D97" i="1"/>
  <c r="D54" i="1"/>
  <c r="P35" i="1" l="1"/>
  <c r="M32" i="1"/>
  <c r="N32" i="1" s="1"/>
  <c r="K32" i="1"/>
  <c r="X35" i="1"/>
  <c r="X51" i="1" s="1"/>
  <c r="X52" i="1" s="1"/>
  <c r="K33" i="1"/>
  <c r="M35" i="1"/>
  <c r="N35" i="1" s="1"/>
  <c r="R34" i="1"/>
  <c r="R35" i="1"/>
  <c r="R33" i="1"/>
  <c r="R48" i="1"/>
  <c r="M41" i="1"/>
  <c r="N41" i="1" s="1"/>
  <c r="M34" i="1"/>
  <c r="N34" i="1" s="1"/>
  <c r="M42" i="1"/>
  <c r="N42" i="1" s="1"/>
  <c r="R41" i="1"/>
  <c r="X31" i="1"/>
  <c r="R42" i="1"/>
  <c r="P34" i="1"/>
  <c r="P51" i="1" s="1"/>
  <c r="P52" i="1" s="1"/>
  <c r="M45" i="1"/>
  <c r="N45" i="1" s="1"/>
  <c r="X34" i="1"/>
  <c r="M31" i="1"/>
  <c r="N31" i="1" s="1"/>
  <c r="R31" i="1"/>
  <c r="V42" i="1"/>
  <c r="D9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N158" i="1"/>
  <c r="M158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N115" i="1"/>
  <c r="M115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N72" i="1"/>
  <c r="M72" i="1"/>
  <c r="O27" i="1"/>
  <c r="O51" i="1" s="1"/>
  <c r="O52" i="1" s="1"/>
  <c r="Q27" i="1"/>
  <c r="R27" i="1"/>
  <c r="S27" i="1"/>
  <c r="T27" i="1"/>
  <c r="T51" i="1" s="1"/>
  <c r="T52" i="1" s="1"/>
  <c r="U27" i="1"/>
  <c r="V27" i="1"/>
  <c r="V51" i="1" s="1"/>
  <c r="V52" i="1" s="1"/>
  <c r="W27" i="1"/>
  <c r="Y27" i="1"/>
  <c r="Z51" i="1"/>
  <c r="Z52" i="1" s="1"/>
  <c r="AA27" i="1"/>
  <c r="AA51" i="1" s="1"/>
  <c r="AA52" i="1" s="1"/>
  <c r="AB51" i="1"/>
  <c r="AB52" i="1" s="1"/>
  <c r="AC27" i="1"/>
  <c r="AD27" i="1"/>
  <c r="AD51" i="1" s="1"/>
  <c r="AD52" i="1" s="1"/>
  <c r="N27" i="1"/>
  <c r="M27" i="1"/>
  <c r="M51" i="1" l="1"/>
  <c r="M52" i="1" s="1"/>
  <c r="R51" i="1"/>
  <c r="R52" i="1" s="1"/>
  <c r="N51" i="1"/>
  <c r="N52" i="1" s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AD15" i="1"/>
  <c r="AC15" i="1"/>
  <c r="AA15" i="1"/>
  <c r="Y15" i="1"/>
  <c r="W15" i="1"/>
  <c r="V15" i="1"/>
  <c r="U15" i="1"/>
  <c r="T15" i="1"/>
  <c r="S15" i="1"/>
  <c r="R15" i="1"/>
  <c r="Q15" i="1"/>
  <c r="O15" i="1"/>
  <c r="N15" i="1"/>
  <c r="AD14" i="1"/>
  <c r="AC14" i="1"/>
  <c r="AA14" i="1"/>
  <c r="Y14" i="1"/>
  <c r="W14" i="1"/>
  <c r="V14" i="1"/>
  <c r="U14" i="1"/>
  <c r="T14" i="1"/>
  <c r="S14" i="1"/>
  <c r="R14" i="1"/>
  <c r="Q14" i="1"/>
  <c r="O14" i="1"/>
  <c r="N14" i="1"/>
  <c r="K179" i="1" l="1"/>
  <c r="I179" i="1"/>
  <c r="K178" i="1"/>
  <c r="I178" i="1"/>
  <c r="K177" i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93" i="1"/>
  <c r="I93" i="1"/>
  <c r="K92" i="1"/>
  <c r="I92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K82" i="1"/>
  <c r="I82" i="1"/>
  <c r="K81" i="1"/>
  <c r="I81" i="1"/>
  <c r="K80" i="1"/>
  <c r="I80" i="1"/>
  <c r="K79" i="1"/>
  <c r="I79" i="1"/>
  <c r="K78" i="1"/>
  <c r="I78" i="1"/>
  <c r="K77" i="1"/>
  <c r="I77" i="1"/>
  <c r="K76" i="1"/>
  <c r="I76" i="1"/>
  <c r="K75" i="1"/>
  <c r="I75" i="1"/>
  <c r="K74" i="1"/>
  <c r="I74" i="1"/>
  <c r="K73" i="1"/>
  <c r="I73" i="1"/>
  <c r="K31" i="1"/>
  <c r="I29" i="1"/>
  <c r="I28" i="1"/>
  <c r="K42" i="1"/>
  <c r="K41" i="1"/>
  <c r="K40" i="1"/>
  <c r="K39" i="1"/>
  <c r="K38" i="1"/>
  <c r="K50" i="1"/>
  <c r="K49" i="1"/>
  <c r="K48" i="1"/>
  <c r="K45" i="1"/>
  <c r="K36" i="1"/>
  <c r="K35" i="1"/>
  <c r="K29" i="1"/>
  <c r="K28" i="1"/>
</calcChain>
</file>

<file path=xl/sharedStrings.xml><?xml version="1.0" encoding="utf-8"?>
<sst xmlns="http://schemas.openxmlformats.org/spreadsheetml/2006/main" count="121" uniqueCount="54">
  <si>
    <t>SIDE</t>
  </si>
  <si>
    <t>TO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</si>
  <si>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</si>
  <si>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</si>
  <si>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</si>
  <si>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</si>
  <si>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</si>
  <si>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</si>
  <si>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</si>
  <si>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</si>
  <si>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</si>
  <si>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</si>
  <si>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</si>
  <si>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SLM RANGE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</si>
  <si>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</si>
  <si>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</si>
  <si>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</si>
  <si>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</si>
  <si>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</si>
  <si>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</si>
  <si>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</si>
  <si>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</si>
  <si>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</si>
  <si>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</si>
  <si>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</si>
  <si>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</si>
  <si>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</si>
  <si>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</si>
  <si>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</si>
  <si>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</si>
  <si>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</si>
  <si>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</si>
  <si>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</si>
  <si>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204e10000</t>
  </si>
  <si>
    <t>204e45000</t>
  </si>
  <si>
    <t>302e56000</t>
  </si>
  <si>
    <t>304e20000</t>
  </si>
  <si>
    <t>305e13010</t>
  </si>
  <si>
    <t>441e70101</t>
  </si>
  <si>
    <t>442e22101</t>
  </si>
  <si>
    <t>442e22300</t>
  </si>
  <si>
    <t>452e14010</t>
  </si>
  <si>
    <t>CY</t>
  </si>
  <si>
    <t>ASPHALT CONCRETE INTERMEDIATE COURSE, 12.5MM, TYPE A (449)</t>
  </si>
  <si>
    <t>SUBGRADE COMPACTION</t>
  </si>
  <si>
    <t>ASPHALT CONCRETE SURFACE COURSE, TYPE 1, (449), AS PER PLAN, PG70-22M</t>
  </si>
  <si>
    <t>S.R. 283</t>
  </si>
  <si>
    <t>S.R 44</t>
  </si>
  <si>
    <t>RAMP A</t>
  </si>
  <si>
    <t>RAMP B</t>
  </si>
  <si>
    <t>ASPHALT CONCRETE SURFACE COURSE, 12.5MM, TYPE A (449), AS PER PLAN, PG76-22M</t>
  </si>
  <si>
    <t>SQ FT</t>
  </si>
  <si>
    <t>ASPHALT CONCRETE BASE, PG 64-22 (449)</t>
  </si>
  <si>
    <t>407e20000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</si>
</sst>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\)"/>
    <numFmt numFmtId="166" formatCode="##\+##.##"/>
    <numFmt numFmtId="167" formatCode="#\+##.#0"/>
    <numFmt numFmtId="168" formatCode="##\+##.00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0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shrinkToFit="1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" fontId="6" fillId="0" borderId="4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2" fontId="6" fillId="0" borderId="4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5" borderId="22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66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168" fontId="6" fillId="0" borderId="1" xfId="0" applyNumberFormat="1" applyFont="1" applyBorder="1" applyAlignment="1" applyProtection="1">
      <alignment horizontal="center" vertical="center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2" fontId="5" fillId="0" borderId="7" xfId="0" applyNumberFormat="1" applyFont="1" applyBorder="1" applyAlignment="1" applyProtection="1">
      <alignment horizontal="center" vertical="center"/>
      <protection locked="0"/>
    </xf>
    <xf numFmtId="166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11" xfId="0" applyNumberFormat="1" applyFont="1" applyBorder="1" applyAlignment="1" applyProtection="1">
      <alignment horizontal="center" vertical="center"/>
      <protection locked="0"/>
    </xf>
    <xf numFmtId="2" fontId="6" fillId="0" borderId="20" xfId="0" applyNumberFormat="1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vertical="center"/>
    </xf>
    <xf numFmtId="1" fontId="6" fillId="0" borderId="7" xfId="0" applyNumberFormat="1" applyFont="1" applyBorder="1" applyAlignment="1">
      <alignment horizontal="center" vertical="center" textRotation="90"/>
    </xf>
    <xf numFmtId="1" fontId="6" fillId="0" borderId="11" xfId="0" applyNumberFormat="1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vertical="center"/>
    </xf>
    <xf numFmtId="0" fontId="6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</cellXfs>
  <cellStyles count="3">
    <cellStyle name="Hyperlink" xfId="1" builtinId="8"/>
    <cellStyle name="Normal" xfId="0" builtinId="0"/>
    <cellStyle name="Normal 3" xfId="2" xr:uid="{D681EE6F-834A-4339-A298-9983B87363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50</xdr:row>
      <xdr:rowOff>76200</xdr:rowOff>
    </xdr:from>
    <xdr:to>
      <xdr:col>30</xdr:col>
      <xdr:colOff>0</xdr:colOff>
      <xdr:row>50</xdr:row>
      <xdr:rowOff>76200</xdr:rowOff>
    </xdr:to>
    <xdr:sp macro="" textlink="">
      <xdr:nvSpPr>
        <xdr:cNvPr id="1100" name="Line 17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>
          <a:off x="17802225" y="97059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52</xdr:row>
      <xdr:rowOff>0</xdr:rowOff>
    </xdr:from>
    <xdr:to>
      <xdr:col>30</xdr:col>
      <xdr:colOff>0</xdr:colOff>
      <xdr:row>52</xdr:row>
      <xdr:rowOff>0</xdr:rowOff>
    </xdr:to>
    <xdr:sp macro="" textlink="">
      <xdr:nvSpPr>
        <xdr:cNvPr id="1104" name="Line 41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05" name="Line 4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52</xdr:row>
      <xdr:rowOff>0</xdr:rowOff>
    </xdr:from>
    <xdr:to>
      <xdr:col>43</xdr:col>
      <xdr:colOff>161925</xdr:colOff>
      <xdr:row>52</xdr:row>
      <xdr:rowOff>0</xdr:rowOff>
    </xdr:to>
    <xdr:sp macro="" textlink="">
      <xdr:nvSpPr>
        <xdr:cNvPr id="1106" name="Line 4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07" name="Line 44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52</xdr:row>
      <xdr:rowOff>0</xdr:rowOff>
    </xdr:from>
    <xdr:to>
      <xdr:col>30</xdr:col>
      <xdr:colOff>0</xdr:colOff>
      <xdr:row>52</xdr:row>
      <xdr:rowOff>0</xdr:rowOff>
    </xdr:to>
    <xdr:sp macro="" textlink="">
      <xdr:nvSpPr>
        <xdr:cNvPr id="1108" name="Line 4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09" name="Line 46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52</xdr:row>
      <xdr:rowOff>0</xdr:rowOff>
    </xdr:from>
    <xdr:to>
      <xdr:col>43</xdr:col>
      <xdr:colOff>161925</xdr:colOff>
      <xdr:row>52</xdr:row>
      <xdr:rowOff>0</xdr:rowOff>
    </xdr:to>
    <xdr:sp macro="" textlink="">
      <xdr:nvSpPr>
        <xdr:cNvPr id="1110" name="Line 47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11" name="Line 48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52</xdr:row>
      <xdr:rowOff>0</xdr:rowOff>
    </xdr:from>
    <xdr:to>
      <xdr:col>30</xdr:col>
      <xdr:colOff>0</xdr:colOff>
      <xdr:row>52</xdr:row>
      <xdr:rowOff>0</xdr:rowOff>
    </xdr:to>
    <xdr:sp macro="" textlink="">
      <xdr:nvSpPr>
        <xdr:cNvPr id="1112" name="Line 49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13" name="Line 5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52</xdr:row>
      <xdr:rowOff>0</xdr:rowOff>
    </xdr:from>
    <xdr:to>
      <xdr:col>43</xdr:col>
      <xdr:colOff>161925</xdr:colOff>
      <xdr:row>52</xdr:row>
      <xdr:rowOff>0</xdr:rowOff>
    </xdr:to>
    <xdr:sp macro="" textlink="">
      <xdr:nvSpPr>
        <xdr:cNvPr id="1114" name="Line 5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15" name="Line 5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52</xdr:row>
      <xdr:rowOff>0</xdr:rowOff>
    </xdr:from>
    <xdr:to>
      <xdr:col>30</xdr:col>
      <xdr:colOff>0</xdr:colOff>
      <xdr:row>52</xdr:row>
      <xdr:rowOff>0</xdr:rowOff>
    </xdr:to>
    <xdr:sp macro="" textlink="">
      <xdr:nvSpPr>
        <xdr:cNvPr id="1116" name="Line 54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>
          <a:off x="178022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17" name="Line 55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52</xdr:row>
      <xdr:rowOff>0</xdr:rowOff>
    </xdr:from>
    <xdr:to>
      <xdr:col>43</xdr:col>
      <xdr:colOff>161925</xdr:colOff>
      <xdr:row>52</xdr:row>
      <xdr:rowOff>0</xdr:rowOff>
    </xdr:to>
    <xdr:sp macro="" textlink="">
      <xdr:nvSpPr>
        <xdr:cNvPr id="1118" name="Line 56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52</xdr:row>
      <xdr:rowOff>0</xdr:rowOff>
    </xdr:from>
    <xdr:to>
      <xdr:col>42</xdr:col>
      <xdr:colOff>66675</xdr:colOff>
      <xdr:row>52</xdr:row>
      <xdr:rowOff>0</xdr:rowOff>
    </xdr:to>
    <xdr:sp macro="" textlink="">
      <xdr:nvSpPr>
        <xdr:cNvPr id="1119" name="Line 57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9953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93</xdr:row>
      <xdr:rowOff>76200</xdr:rowOff>
    </xdr:from>
    <xdr:to>
      <xdr:col>30</xdr:col>
      <xdr:colOff>0</xdr:colOff>
      <xdr:row>93</xdr:row>
      <xdr:rowOff>76200</xdr:rowOff>
    </xdr:to>
    <xdr:sp macro="" textlink="">
      <xdr:nvSpPr>
        <xdr:cNvPr id="1120" name="Line 64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>
          <a:off x="17802225" y="16744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136</xdr:row>
      <xdr:rowOff>76200</xdr:rowOff>
    </xdr:from>
    <xdr:to>
      <xdr:col>30</xdr:col>
      <xdr:colOff>0</xdr:colOff>
      <xdr:row>136</xdr:row>
      <xdr:rowOff>76200</xdr:rowOff>
    </xdr:to>
    <xdr:sp macro="" textlink="">
      <xdr:nvSpPr>
        <xdr:cNvPr id="1124" name="Line 68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>
          <a:off x="17802225" y="23783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179</xdr:row>
      <xdr:rowOff>76200</xdr:rowOff>
    </xdr:from>
    <xdr:to>
      <xdr:col>30</xdr:col>
      <xdr:colOff>0</xdr:colOff>
      <xdr:row>179</xdr:row>
      <xdr:rowOff>76200</xdr:rowOff>
    </xdr:to>
    <xdr:sp macro="" textlink="">
      <xdr:nvSpPr>
        <xdr:cNvPr id="1128" name="Line 72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>
          <a:off x="17802225" y="3082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L181"/>
  <sheetViews>
    <sheetView showGridLines="0" tabSelected="1" topLeftCell="J7" zoomScale="80" zoomScaleNormal="80" workbookViewId="0">
      <selection activeCell="Y31" sqref="Y31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57031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12</v>
      </c>
      <c r="G1" s="4" t="s">
        <v>19</v>
      </c>
      <c r="H1" s="3" t="s">
        <v>20</v>
      </c>
      <c r="I1" s="2"/>
      <c r="J1" s="2"/>
      <c r="K1" s="2"/>
      <c r="L1" s="37"/>
      <c r="M1" s="2"/>
      <c r="N1" s="2"/>
      <c r="O1" s="2"/>
      <c r="P1" s="37"/>
      <c r="Q1" s="37"/>
      <c r="R1" s="37"/>
      <c r="S1" s="37"/>
      <c r="T1" s="37"/>
      <c r="U1" s="37"/>
      <c r="V1" s="37"/>
      <c r="W1" s="2"/>
      <c r="X1" s="2"/>
      <c r="Y1" s="2"/>
      <c r="Z1" s="2"/>
      <c r="AA1" s="2"/>
      <c r="AB1" s="2"/>
      <c r="AC1" s="38"/>
      <c r="AD1" s="38"/>
    </row>
    <row r="2" spans="1:38" ht="12.75" customHeight="1" x14ac:dyDescent="0.2">
      <c r="D2" s="3"/>
      <c r="E2" s="3"/>
      <c r="F2" s="4" t="s">
        <v>10</v>
      </c>
      <c r="G2" s="4" t="s">
        <v>21</v>
      </c>
      <c r="H2" s="3" t="s">
        <v>22</v>
      </c>
      <c r="I2" s="2"/>
      <c r="J2" s="2"/>
      <c r="K2" s="2"/>
      <c r="L2" s="37"/>
      <c r="M2" s="2"/>
      <c r="N2" s="2"/>
      <c r="O2" s="2"/>
      <c r="P2" s="37"/>
      <c r="Q2" s="37"/>
      <c r="R2" s="37"/>
      <c r="S2" s="37"/>
      <c r="T2" s="37"/>
      <c r="U2" s="37"/>
      <c r="V2" s="37"/>
      <c r="W2" s="2"/>
      <c r="X2" s="2"/>
      <c r="Y2" s="2"/>
      <c r="Z2" s="2"/>
      <c r="AA2" s="2"/>
      <c r="AB2" s="2"/>
      <c r="AC2" s="38"/>
      <c r="AD2" s="38"/>
    </row>
    <row r="3" spans="1:38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38"/>
      <c r="AD3" s="38"/>
    </row>
    <row r="4" spans="1:38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38"/>
      <c r="AD4" s="38"/>
    </row>
    <row r="5" spans="1:38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38"/>
      <c r="AD5" s="38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38"/>
      <c r="AD6" s="38"/>
    </row>
    <row r="7" spans="1:38" ht="12.75" customHeight="1" x14ac:dyDescent="0.2">
      <c r="D7" s="3"/>
      <c r="E7" s="7"/>
      <c r="F7" s="5"/>
      <c r="G7" s="8" t="s">
        <v>11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38"/>
      <c r="AD7" s="38"/>
    </row>
    <row r="8" spans="1:38" ht="12.75" customHeight="1" thickBot="1" x14ac:dyDescent="0.25"/>
    <row r="9" spans="1:38" ht="12.75" customHeight="1" thickBot="1" x14ac:dyDescent="0.25">
      <c r="B9" s="40" t="s">
        <v>16</v>
      </c>
      <c r="D9" s="59" t="str">
        <f>"PAVEMENT CALC SHEET " &amp; B10</f>
        <v>PAVEMENT CALC SHEET 23</v>
      </c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F9" s="45">
        <v>1</v>
      </c>
      <c r="AG9" s="46" t="s">
        <v>32</v>
      </c>
      <c r="AH9" s="12"/>
      <c r="AI9" s="12"/>
      <c r="AJ9" s="12"/>
      <c r="AK9" s="12"/>
      <c r="AL9" s="12"/>
    </row>
    <row r="10" spans="1:38" ht="12.75" customHeight="1" thickBot="1" x14ac:dyDescent="0.25">
      <c r="B10" s="44">
        <v>23</v>
      </c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39" t="s">
        <v>33</v>
      </c>
      <c r="N10" s="39" t="s">
        <v>34</v>
      </c>
      <c r="O10" s="39"/>
      <c r="P10" s="39" t="s">
        <v>35</v>
      </c>
      <c r="Q10" s="39"/>
      <c r="R10" s="39" t="s">
        <v>36</v>
      </c>
      <c r="S10" s="39"/>
      <c r="T10" s="39" t="s">
        <v>37</v>
      </c>
      <c r="U10" s="39"/>
      <c r="V10" s="39" t="s">
        <v>53</v>
      </c>
      <c r="W10" s="39"/>
      <c r="X10" s="39" t="s">
        <v>38</v>
      </c>
      <c r="Y10" s="39"/>
      <c r="Z10" s="39" t="s">
        <v>39</v>
      </c>
      <c r="AA10" s="39"/>
      <c r="AB10" s="39" t="s">
        <v>40</v>
      </c>
      <c r="AC10" s="39"/>
      <c r="AD10" s="39" t="s">
        <v>41</v>
      </c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</row>
    <row r="12" spans="1:38" ht="12.75" customHeight="1" x14ac:dyDescent="0.2">
      <c r="D12" s="12"/>
      <c r="E12" s="12"/>
      <c r="F12" s="1"/>
      <c r="G12" s="17"/>
      <c r="H12" s="12"/>
      <c r="I12" s="11"/>
      <c r="J12" s="12"/>
      <c r="K12" s="12"/>
      <c r="L12" s="13" t="s">
        <v>6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7"/>
      <c r="H13" s="12"/>
      <c r="I13" s="11"/>
      <c r="J13" s="12"/>
      <c r="K13" s="12"/>
      <c r="L13" s="13" t="s">
        <v>7</v>
      </c>
      <c r="M13" s="18"/>
      <c r="N13" s="18"/>
      <c r="O13" s="18"/>
      <c r="P13" s="18">
        <v>4.5</v>
      </c>
      <c r="Q13" s="18"/>
      <c r="R13" s="18">
        <v>6</v>
      </c>
      <c r="S13" s="18"/>
      <c r="T13" s="18"/>
      <c r="U13" s="18"/>
      <c r="V13" s="18"/>
      <c r="W13" s="18"/>
      <c r="X13" s="18">
        <v>1.5</v>
      </c>
      <c r="Y13" s="18"/>
      <c r="Z13" s="18">
        <v>1.5</v>
      </c>
      <c r="AA13" s="18"/>
      <c r="AB13" s="18">
        <v>2</v>
      </c>
      <c r="AC13" s="18"/>
      <c r="AD13" s="18"/>
    </row>
    <row r="14" spans="1:38" ht="12.75" customHeight="1" x14ac:dyDescent="0.2">
      <c r="B14" s="56" t="s">
        <v>17</v>
      </c>
      <c r="D14" s="60" t="s">
        <v>13</v>
      </c>
      <c r="E14" s="61"/>
      <c r="F14" s="62"/>
      <c r="G14" s="66" t="s">
        <v>8</v>
      </c>
      <c r="H14" s="68" t="s">
        <v>0</v>
      </c>
      <c r="I14" s="68" t="s">
        <v>29</v>
      </c>
      <c r="J14" s="68" t="s">
        <v>30</v>
      </c>
      <c r="K14" s="68" t="s">
        <v>31</v>
      </c>
      <c r="L14" s="68" t="s">
        <v>2</v>
      </c>
      <c r="M14" s="48">
        <v>204</v>
      </c>
      <c r="N14" s="19" t="str">
        <f t="shared" ref="N14:AD14" si="0">IF(OR(TRIM(N10)=0,TRIM(N10)=""),"",IF(IFERROR(TRIM(INDEX(QryItemNamed,MATCH(TRIM(N10),ITEM,0),2)),"")="Y","SPECIAL",LEFT(IFERROR(TRIM(INDEX(ITEM,MATCH(TRIM(N10),ITEM,0))),""),3)))</f>
        <v>204</v>
      </c>
      <c r="O14" s="19" t="str">
        <f t="shared" si="0"/>
        <v/>
      </c>
      <c r="P14" s="48">
        <v>302</v>
      </c>
      <c r="Q14" s="19" t="str">
        <f t="shared" si="0"/>
        <v/>
      </c>
      <c r="R14" s="19" t="str">
        <f t="shared" si="0"/>
        <v>304</v>
      </c>
      <c r="S14" s="19" t="str">
        <f t="shared" si="0"/>
        <v/>
      </c>
      <c r="T14" s="19" t="str">
        <f t="shared" si="0"/>
        <v>305</v>
      </c>
      <c r="U14" s="19" t="str">
        <f t="shared" si="0"/>
        <v/>
      </c>
      <c r="V14" s="19" t="str">
        <f t="shared" si="0"/>
        <v>407</v>
      </c>
      <c r="W14" s="19" t="str">
        <f t="shared" si="0"/>
        <v/>
      </c>
      <c r="X14" s="48">
        <v>441</v>
      </c>
      <c r="Y14" s="19" t="str">
        <f t="shared" si="0"/>
        <v/>
      </c>
      <c r="Z14" s="48">
        <v>442</v>
      </c>
      <c r="AA14" s="19" t="str">
        <f t="shared" si="0"/>
        <v/>
      </c>
      <c r="AB14" s="48">
        <v>442</v>
      </c>
      <c r="AC14" s="19" t="str">
        <f t="shared" si="0"/>
        <v/>
      </c>
      <c r="AD14" s="19" t="str">
        <f t="shared" si="0"/>
        <v>452</v>
      </c>
    </row>
    <row r="15" spans="1:38" ht="19.149999999999999" customHeight="1" x14ac:dyDescent="0.2">
      <c r="B15" s="57"/>
      <c r="D15" s="63"/>
      <c r="E15" s="64"/>
      <c r="F15" s="65"/>
      <c r="G15" s="67"/>
      <c r="H15" s="69"/>
      <c r="I15" s="69"/>
      <c r="J15" s="69"/>
      <c r="K15" s="69"/>
      <c r="L15" s="69"/>
      <c r="M15" s="70" t="s">
        <v>44</v>
      </c>
      <c r="N15" s="70" t="str">
        <f t="shared" ref="N15:AD15" si="1">IF(OR(TRIM(N10)=0,TRIM(N10)=""),IF(N11="","",N11),IF(IFERROR(TRIM(INDEX(QryItemNamed,MATCH(TRIM(N10),ITEM,0),2)),"")="Y",RIGHT(IFERROR(TRIM(INDEX(QryItemNamed,MATCH(TRIM(N10),ITEM,0),4)),"123456789012"),LEN(IFERROR(TRIM(INDEX(QryItemNamed,MATCH(TRIM(N10),ITEM,0),4)),"123456789012"))-10)&amp;N11,IFERROR(TRIM(INDEX(QryItemNamed,MATCH(TRIM(N10),ITEM,0),4))&amp;N11,"ITEM CODE DOES NOT EXIST IN ITEM MASTER")))</f>
        <v>PROOF ROLLING</v>
      </c>
      <c r="O15" s="70" t="str">
        <f t="shared" si="1"/>
        <v/>
      </c>
      <c r="P15" s="70" t="s">
        <v>52</v>
      </c>
      <c r="Q15" s="70" t="str">
        <f t="shared" si="1"/>
        <v/>
      </c>
      <c r="R15" s="70" t="str">
        <f t="shared" si="1"/>
        <v>AGGREGATE BASE</v>
      </c>
      <c r="S15" s="70" t="str">
        <f t="shared" si="1"/>
        <v/>
      </c>
      <c r="T15" s="70" t="str">
        <f t="shared" si="1"/>
        <v>9" CONCRETE BASE, CLASS QC1</v>
      </c>
      <c r="U15" s="70" t="str">
        <f t="shared" si="1"/>
        <v/>
      </c>
      <c r="V15" s="70" t="str">
        <f t="shared" si="1"/>
        <v>NON-TRACKING TACK COAT</v>
      </c>
      <c r="W15" s="70" t="str">
        <f t="shared" si="1"/>
        <v/>
      </c>
      <c r="X15" s="70" t="s">
        <v>45</v>
      </c>
      <c r="Y15" s="70" t="str">
        <f t="shared" si="1"/>
        <v/>
      </c>
      <c r="Z15" s="70" t="s">
        <v>50</v>
      </c>
      <c r="AA15" s="70" t="str">
        <f t="shared" si="1"/>
        <v/>
      </c>
      <c r="AB15" s="70" t="s">
        <v>43</v>
      </c>
      <c r="AC15" s="70" t="str">
        <f t="shared" si="1"/>
        <v/>
      </c>
      <c r="AD15" s="70" t="str">
        <f t="shared" si="1"/>
        <v>10" NON-REINFORCED CONCRETE PAVEMENT, CLASS QC1</v>
      </c>
    </row>
    <row r="16" spans="1:38" ht="12.75" customHeight="1" x14ac:dyDescent="0.2">
      <c r="B16" s="57"/>
      <c r="D16" s="63"/>
      <c r="E16" s="64"/>
      <c r="F16" s="65"/>
      <c r="G16" s="67"/>
      <c r="H16" s="69"/>
      <c r="I16" s="69"/>
      <c r="J16" s="69"/>
      <c r="K16" s="69"/>
      <c r="L16" s="69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</row>
    <row r="17" spans="2:30" ht="12.75" customHeight="1" x14ac:dyDescent="0.2">
      <c r="B17" s="57"/>
      <c r="D17" s="63"/>
      <c r="E17" s="64"/>
      <c r="F17" s="65"/>
      <c r="G17" s="67"/>
      <c r="H17" s="69"/>
      <c r="I17" s="69"/>
      <c r="J17" s="69"/>
      <c r="K17" s="69"/>
      <c r="L17" s="69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</row>
    <row r="18" spans="2:30" ht="12.75" customHeight="1" x14ac:dyDescent="0.2">
      <c r="B18" s="57"/>
      <c r="D18" s="63"/>
      <c r="E18" s="64"/>
      <c r="F18" s="65"/>
      <c r="G18" s="67"/>
      <c r="H18" s="69"/>
      <c r="I18" s="69"/>
      <c r="J18" s="69"/>
      <c r="K18" s="69"/>
      <c r="L18" s="69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</row>
    <row r="19" spans="2:30" ht="12.75" customHeight="1" x14ac:dyDescent="0.2">
      <c r="B19" s="57"/>
      <c r="D19" s="63"/>
      <c r="E19" s="64"/>
      <c r="F19" s="65"/>
      <c r="G19" s="67"/>
      <c r="H19" s="69"/>
      <c r="I19" s="69"/>
      <c r="J19" s="69"/>
      <c r="K19" s="69"/>
      <c r="L19" s="69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</row>
    <row r="20" spans="2:30" ht="12.75" customHeight="1" x14ac:dyDescent="0.2">
      <c r="B20" s="57"/>
      <c r="D20" s="63"/>
      <c r="E20" s="64"/>
      <c r="F20" s="65"/>
      <c r="G20" s="67"/>
      <c r="H20" s="69"/>
      <c r="I20" s="69"/>
      <c r="J20" s="69"/>
      <c r="K20" s="69"/>
      <c r="L20" s="69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</row>
    <row r="21" spans="2:30" ht="12.75" customHeight="1" x14ac:dyDescent="0.2">
      <c r="B21" s="57"/>
      <c r="D21" s="63"/>
      <c r="E21" s="64"/>
      <c r="F21" s="65"/>
      <c r="G21" s="67"/>
      <c r="H21" s="69"/>
      <c r="I21" s="69"/>
      <c r="J21" s="69"/>
      <c r="K21" s="69"/>
      <c r="L21" s="69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</row>
    <row r="22" spans="2:30" ht="12.75" customHeight="1" x14ac:dyDescent="0.2">
      <c r="B22" s="57"/>
      <c r="D22" s="63"/>
      <c r="E22" s="64"/>
      <c r="F22" s="65"/>
      <c r="G22" s="67"/>
      <c r="H22" s="69"/>
      <c r="I22" s="69"/>
      <c r="J22" s="69"/>
      <c r="K22" s="69"/>
      <c r="L22" s="69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</row>
    <row r="23" spans="2:30" ht="12.75" customHeight="1" x14ac:dyDescent="0.2">
      <c r="B23" s="57"/>
      <c r="D23" s="63"/>
      <c r="E23" s="64"/>
      <c r="F23" s="65"/>
      <c r="G23" s="67"/>
      <c r="H23" s="69"/>
      <c r="I23" s="69"/>
      <c r="J23" s="69"/>
      <c r="K23" s="69"/>
      <c r="L23" s="69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</row>
    <row r="24" spans="2:30" ht="12.75" customHeight="1" x14ac:dyDescent="0.2">
      <c r="B24" s="57"/>
      <c r="D24" s="63"/>
      <c r="E24" s="64"/>
      <c r="F24" s="65"/>
      <c r="G24" s="67"/>
      <c r="H24" s="69"/>
      <c r="I24" s="69"/>
      <c r="J24" s="69"/>
      <c r="K24" s="69"/>
      <c r="L24" s="69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</row>
    <row r="25" spans="2:30" ht="12.75" customHeight="1" x14ac:dyDescent="0.2">
      <c r="B25" s="57"/>
      <c r="D25" s="63"/>
      <c r="E25" s="64"/>
      <c r="F25" s="65"/>
      <c r="G25" s="67"/>
      <c r="H25" s="69"/>
      <c r="I25" s="69"/>
      <c r="J25" s="69"/>
      <c r="K25" s="69"/>
      <c r="L25" s="69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</row>
    <row r="26" spans="2:30" ht="12.75" customHeight="1" x14ac:dyDescent="0.2">
      <c r="B26" s="57"/>
      <c r="D26" s="63"/>
      <c r="E26" s="64"/>
      <c r="F26" s="65"/>
      <c r="G26" s="67"/>
      <c r="H26" s="69"/>
      <c r="I26" s="69"/>
      <c r="J26" s="69"/>
      <c r="K26" s="69"/>
      <c r="L26" s="69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</row>
    <row r="27" spans="2:30" ht="12.75" customHeight="1" thickBot="1" x14ac:dyDescent="0.25">
      <c r="B27" s="58"/>
      <c r="D27" s="73"/>
      <c r="E27" s="73"/>
      <c r="F27" s="73"/>
      <c r="G27" s="20"/>
      <c r="H27" s="21"/>
      <c r="I27" s="22" t="s">
        <v>5</v>
      </c>
      <c r="J27" s="22" t="s">
        <v>5</v>
      </c>
      <c r="K27" s="22" t="s">
        <v>9</v>
      </c>
      <c r="L27" s="22" t="s">
        <v>51</v>
      </c>
      <c r="M27" s="22" t="str">
        <f t="shared" ref="M27:AD27" si="2">IF(OR(TRIM(M10)=0,TRIM(M10)=""),"",IFERROR(TRIM(INDEX(QryItemNamed,MATCH(TRIM(M10),ITEM,0),3)),""))</f>
        <v>SY</v>
      </c>
      <c r="N27" s="22" t="str">
        <f t="shared" si="2"/>
        <v>HOUR</v>
      </c>
      <c r="O27" s="22" t="str">
        <f t="shared" si="2"/>
        <v/>
      </c>
      <c r="P27" s="22" t="s">
        <v>42</v>
      </c>
      <c r="Q27" s="22" t="str">
        <f t="shared" si="2"/>
        <v/>
      </c>
      <c r="R27" s="22" t="str">
        <f t="shared" si="2"/>
        <v>CY</v>
      </c>
      <c r="S27" s="22" t="str">
        <f t="shared" si="2"/>
        <v/>
      </c>
      <c r="T27" s="22" t="str">
        <f t="shared" si="2"/>
        <v>SY</v>
      </c>
      <c r="U27" s="22" t="str">
        <f t="shared" si="2"/>
        <v/>
      </c>
      <c r="V27" s="22" t="str">
        <f t="shared" si="2"/>
        <v>GAL</v>
      </c>
      <c r="W27" s="22" t="str">
        <f t="shared" si="2"/>
        <v/>
      </c>
      <c r="X27" s="22" t="s">
        <v>42</v>
      </c>
      <c r="Y27" s="22" t="str">
        <f t="shared" si="2"/>
        <v/>
      </c>
      <c r="Z27" s="22" t="s">
        <v>42</v>
      </c>
      <c r="AA27" s="22" t="str">
        <f t="shared" si="2"/>
        <v/>
      </c>
      <c r="AB27" s="22" t="s">
        <v>42</v>
      </c>
      <c r="AC27" s="22" t="str">
        <f t="shared" si="2"/>
        <v/>
      </c>
      <c r="AD27" s="22" t="str">
        <f t="shared" si="2"/>
        <v>SY</v>
      </c>
    </row>
    <row r="28" spans="2:30" ht="12.75" customHeight="1" x14ac:dyDescent="0.2">
      <c r="B28" s="41"/>
      <c r="D28" s="25"/>
      <c r="E28" s="25"/>
      <c r="F28" s="25"/>
      <c r="G28" s="23"/>
      <c r="H28" s="24"/>
      <c r="I28" s="25" t="str">
        <f>IF(D28&lt;&gt;"",(F28-D28)*5280,"")</f>
        <v/>
      </c>
      <c r="J28" s="25"/>
      <c r="K28" s="25" t="str">
        <f>IF(D28&lt;&gt;"",I28*J28/9,"")</f>
        <v/>
      </c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6"/>
      <c r="AD28" s="25"/>
    </row>
    <row r="29" spans="2:30" ht="12.75" customHeight="1" x14ac:dyDescent="0.2">
      <c r="B29" s="42"/>
      <c r="D29" s="25"/>
      <c r="E29" s="25" t="s">
        <v>1</v>
      </c>
      <c r="F29" s="25"/>
      <c r="G29" s="23"/>
      <c r="H29" s="24"/>
      <c r="I29" s="25" t="str">
        <f t="shared" ref="I29" si="3">IF(D29&lt;&gt;"",(F29-D29)*5280,"")</f>
        <v/>
      </c>
      <c r="J29" s="25"/>
      <c r="K29" s="25" t="str">
        <f t="shared" ref="K29:K50" si="4">IF(D29&lt;&gt;"",I29*J29/9,"")</f>
        <v/>
      </c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6"/>
      <c r="AD29" s="27"/>
    </row>
    <row r="30" spans="2:30" ht="12.75" customHeight="1" x14ac:dyDescent="0.2">
      <c r="B30" s="42"/>
      <c r="D30" s="51" t="s">
        <v>46</v>
      </c>
      <c r="E30" s="27"/>
      <c r="F30" s="27"/>
      <c r="G30" s="28"/>
      <c r="H30" s="29"/>
      <c r="I30" s="27"/>
      <c r="J30" s="27"/>
      <c r="K30" s="27"/>
      <c r="L30" s="27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7"/>
      <c r="AC30" s="26"/>
      <c r="AD30" s="27"/>
    </row>
    <row r="31" spans="2:30" ht="12.75" customHeight="1" x14ac:dyDescent="0.2">
      <c r="B31" s="42">
        <v>1</v>
      </c>
      <c r="D31" s="47">
        <v>2712.84</v>
      </c>
      <c r="E31" s="27"/>
      <c r="F31" s="47">
        <v>2873.01</v>
      </c>
      <c r="G31" s="28"/>
      <c r="H31" s="29"/>
      <c r="I31" s="27">
        <f>IF(D31&lt;&gt;"",(F31-D31),"")</f>
        <v>160.17000000000007</v>
      </c>
      <c r="J31" s="27">
        <f>L31/I31</f>
        <v>61.116313916463731</v>
      </c>
      <c r="K31" s="27">
        <f t="shared" si="4"/>
        <v>1087.6666666666667</v>
      </c>
      <c r="L31" s="28">
        <v>9789</v>
      </c>
      <c r="M31" s="25">
        <f>(I31*(J31+3)/9)</f>
        <v>1141.0566666666666</v>
      </c>
      <c r="N31" s="25">
        <f>M31/2000</f>
        <v>0.5705283333333333</v>
      </c>
      <c r="O31" s="25"/>
      <c r="P31" s="25">
        <f>(I31*(J31+0.6666)*$P$13/12+I31*(J31+1.8333)*$P$13/12)/27</f>
        <v>277.47790254166671</v>
      </c>
      <c r="Q31" s="25"/>
      <c r="R31" s="25">
        <f>(I31*(J31+2.6666)*$R$13/12)/27</f>
        <v>189.18720966666666</v>
      </c>
      <c r="S31" s="25"/>
      <c r="T31" s="25"/>
      <c r="U31" s="25"/>
      <c r="V31" s="25">
        <f>L31*2/9*0.055+I31*(J31+0.66666)/9*0.055</f>
        <v>180.11753791900003</v>
      </c>
      <c r="W31" s="25"/>
      <c r="X31" s="25">
        <f>I31*J31*$X$13/12*2/27</f>
        <v>90.638888888888886</v>
      </c>
      <c r="Y31" s="25"/>
      <c r="Z31" s="25"/>
      <c r="AA31" s="25"/>
      <c r="AB31" s="27"/>
      <c r="AC31" s="26"/>
      <c r="AD31" s="27"/>
    </row>
    <row r="32" spans="2:30" ht="12.75" customHeight="1" x14ac:dyDescent="0.2">
      <c r="B32" s="42">
        <v>1</v>
      </c>
      <c r="D32" s="47">
        <v>2873.01</v>
      </c>
      <c r="E32" s="27"/>
      <c r="F32" s="47">
        <v>2898.01</v>
      </c>
      <c r="G32" s="28"/>
      <c r="H32" s="29"/>
      <c r="I32" s="27">
        <f t="shared" ref="I32:I33" si="5">IF(D32&lt;&gt;"",(F32-D32),"")</f>
        <v>25</v>
      </c>
      <c r="J32" s="27">
        <f>L32/I32</f>
        <v>63.88</v>
      </c>
      <c r="K32" s="27">
        <f t="shared" ref="K32:K33" si="6">IF(D32&lt;&gt;"",I32*J32/9,"")</f>
        <v>177.44444444444446</v>
      </c>
      <c r="L32" s="28">
        <v>1597</v>
      </c>
      <c r="M32" s="25">
        <f>(I32*(J32+3)/9)</f>
        <v>185.77777777777777</v>
      </c>
      <c r="N32" s="25">
        <f>M32/2000</f>
        <v>9.2888888888888882E-2</v>
      </c>
      <c r="O32" s="27"/>
      <c r="P32" s="25"/>
      <c r="Q32" s="25"/>
      <c r="R32" s="25">
        <f>(I32*(J32+1)*$R$13/12)/27</f>
        <v>30.037037037037038</v>
      </c>
      <c r="S32" s="25"/>
      <c r="T32" s="25"/>
      <c r="U32" s="25"/>
      <c r="V32" s="25"/>
      <c r="W32" s="27"/>
      <c r="X32" s="25"/>
      <c r="Y32" s="30"/>
      <c r="Z32" s="30"/>
      <c r="AA32" s="27"/>
      <c r="AB32" s="27"/>
      <c r="AC32" s="26"/>
      <c r="AD32" s="27"/>
    </row>
    <row r="33" spans="2:30" ht="12.75" customHeight="1" x14ac:dyDescent="0.2">
      <c r="B33" s="42">
        <v>1</v>
      </c>
      <c r="D33" s="47">
        <v>3138.45</v>
      </c>
      <c r="E33" s="27"/>
      <c r="F33" s="47">
        <v>3163.45</v>
      </c>
      <c r="G33" s="28"/>
      <c r="H33" s="29"/>
      <c r="I33" s="27">
        <f t="shared" si="5"/>
        <v>25</v>
      </c>
      <c r="J33" s="27">
        <f>L33/I33</f>
        <v>63.88</v>
      </c>
      <c r="K33" s="27">
        <f t="shared" si="6"/>
        <v>177.44444444444446</v>
      </c>
      <c r="L33" s="28">
        <v>1597</v>
      </c>
      <c r="M33" s="25">
        <f>(I33*(J33+3)/9)</f>
        <v>185.77777777777777</v>
      </c>
      <c r="N33" s="25">
        <f>M33/2000</f>
        <v>9.2888888888888882E-2</v>
      </c>
      <c r="O33" s="27"/>
      <c r="P33" s="25"/>
      <c r="Q33" s="25"/>
      <c r="R33" s="25">
        <f>(I33*(J33+1)*$R$13/12)/27</f>
        <v>30.037037037037038</v>
      </c>
      <c r="S33" s="25"/>
      <c r="T33" s="25"/>
      <c r="U33" s="25"/>
      <c r="V33" s="25"/>
      <c r="W33" s="27"/>
      <c r="X33" s="25"/>
      <c r="Y33" s="30"/>
      <c r="Z33" s="30"/>
      <c r="AA33" s="27"/>
      <c r="AB33" s="27"/>
      <c r="AC33" s="26"/>
      <c r="AD33" s="27"/>
    </row>
    <row r="34" spans="2:30" ht="12.75" customHeight="1" x14ac:dyDescent="0.2">
      <c r="B34" s="42">
        <v>1</v>
      </c>
      <c r="D34" s="47">
        <v>3163.45</v>
      </c>
      <c r="E34" s="27"/>
      <c r="F34" s="50">
        <v>3250</v>
      </c>
      <c r="G34" s="28"/>
      <c r="H34" s="29"/>
      <c r="I34" s="27">
        <f t="shared" ref="I34:I50" si="7">IF(D34&lt;&gt;"",(F34-D34),"")</f>
        <v>86.550000000000182</v>
      </c>
      <c r="J34" s="27">
        <f>L34/I34</f>
        <v>61.074523396880288</v>
      </c>
      <c r="K34" s="27">
        <f t="shared" si="4"/>
        <v>587.33333333333337</v>
      </c>
      <c r="L34" s="28">
        <v>5286</v>
      </c>
      <c r="M34" s="25">
        <f>(I34*(J34+3)/9)</f>
        <v>616.18333333333351</v>
      </c>
      <c r="N34" s="25">
        <f>M34/2000</f>
        <v>0.30809166666666676</v>
      </c>
      <c r="O34" s="27"/>
      <c r="P34" s="25">
        <f>(I34*(J34+0.6666)*$P$13/12+I34*(J34+1.8333)*$P$13/12)/27</f>
        <v>149.83842145833336</v>
      </c>
      <c r="Q34" s="25"/>
      <c r="R34" s="25">
        <f>(I34*(J34+2.6666)*$R$13/12)/27</f>
        <v>102.16285611111113</v>
      </c>
      <c r="S34" s="25"/>
      <c r="T34" s="25"/>
      <c r="U34" s="25"/>
      <c r="V34" s="25">
        <f>L34*2/9*0.055+I34*(J34+0.66666)/9*0.055</f>
        <v>97.262607585000012</v>
      </c>
      <c r="W34" s="25"/>
      <c r="X34" s="25">
        <f>I34*J34*$X$13/12*2/27</f>
        <v>48.944444444444443</v>
      </c>
      <c r="Y34" s="30"/>
      <c r="Z34" s="30"/>
      <c r="AA34" s="27"/>
      <c r="AB34" s="27"/>
      <c r="AC34" s="26"/>
      <c r="AD34" s="27"/>
    </row>
    <row r="35" spans="2:30" ht="12.75" customHeight="1" x14ac:dyDescent="0.2">
      <c r="B35" s="42">
        <v>1</v>
      </c>
      <c r="D35" s="47">
        <v>3281.15</v>
      </c>
      <c r="E35" s="27"/>
      <c r="F35" s="47">
        <v>3404.52</v>
      </c>
      <c r="G35" s="28"/>
      <c r="H35" s="29"/>
      <c r="I35" s="27">
        <f t="shared" si="7"/>
        <v>123.36999999999989</v>
      </c>
      <c r="J35" s="27">
        <f>L35/I35</f>
        <v>7.9994326011185937</v>
      </c>
      <c r="K35" s="27">
        <f t="shared" si="4"/>
        <v>109.65444444444444</v>
      </c>
      <c r="L35" s="28">
        <v>986.89</v>
      </c>
      <c r="M35" s="25">
        <f>(I35*(J35+0)/9)</f>
        <v>109.65444444444444</v>
      </c>
      <c r="N35" s="25">
        <f>M35/2000</f>
        <v>5.4827222222222222E-2</v>
      </c>
      <c r="O35" s="27"/>
      <c r="P35" s="25">
        <f>(I35*(J35+0)*$P$13/12+I35*(J35+0)*$P$13/12)/27</f>
        <v>27.413611111111113</v>
      </c>
      <c r="Q35" s="25"/>
      <c r="R35" s="25">
        <f>(I35*(J35+0)*$R$13/12)/27</f>
        <v>18.275740740740741</v>
      </c>
      <c r="S35" s="25"/>
      <c r="T35" s="25"/>
      <c r="U35" s="25"/>
      <c r="V35" s="25">
        <f>L35*2/9*0.055+I35*(J35+0)/9*0.055</f>
        <v>18.092983333333329</v>
      </c>
      <c r="W35" s="27"/>
      <c r="X35" s="25">
        <f>I35*J35*$X$13/12*2/27</f>
        <v>9.1378703703703703</v>
      </c>
      <c r="Y35" s="30"/>
      <c r="Z35" s="30"/>
      <c r="AA35" s="27"/>
      <c r="AB35" s="27"/>
      <c r="AC35" s="26"/>
      <c r="AD35" s="27"/>
    </row>
    <row r="36" spans="2:30" ht="12.75" customHeight="1" x14ac:dyDescent="0.2">
      <c r="B36" s="42"/>
      <c r="D36" s="47"/>
      <c r="E36" s="27"/>
      <c r="F36" s="47"/>
      <c r="G36" s="28"/>
      <c r="H36" s="29"/>
      <c r="I36" s="27" t="str">
        <f t="shared" si="7"/>
        <v/>
      </c>
      <c r="J36" s="27"/>
      <c r="K36" s="27" t="str">
        <f t="shared" si="4"/>
        <v/>
      </c>
      <c r="L36" s="28"/>
      <c r="M36" s="25"/>
      <c r="N36" s="25"/>
      <c r="O36" s="27"/>
      <c r="P36" s="25"/>
      <c r="Q36" s="25"/>
      <c r="R36" s="25"/>
      <c r="S36" s="25"/>
      <c r="T36" s="25"/>
      <c r="U36" s="25"/>
      <c r="V36" s="25"/>
      <c r="W36" s="27"/>
      <c r="X36" s="25"/>
      <c r="Y36" s="30"/>
      <c r="Z36" s="30"/>
      <c r="AA36" s="27"/>
      <c r="AB36" s="27"/>
      <c r="AC36" s="26"/>
      <c r="AD36" s="27"/>
    </row>
    <row r="37" spans="2:30" ht="12.75" customHeight="1" x14ac:dyDescent="0.2">
      <c r="B37" s="42"/>
      <c r="D37" s="51" t="s">
        <v>47</v>
      </c>
      <c r="E37" s="27"/>
      <c r="F37" s="47"/>
      <c r="G37" s="28"/>
      <c r="H37" s="29"/>
      <c r="I37" s="27"/>
      <c r="J37" s="27"/>
      <c r="K37" s="27"/>
      <c r="L37" s="28"/>
      <c r="M37" s="25"/>
      <c r="N37" s="25"/>
      <c r="O37" s="27"/>
      <c r="P37" s="25"/>
      <c r="Q37" s="25"/>
      <c r="R37" s="25"/>
      <c r="S37" s="25"/>
      <c r="T37" s="25"/>
      <c r="U37" s="25"/>
      <c r="V37" s="25"/>
      <c r="W37" s="27"/>
      <c r="X37" s="25"/>
      <c r="Y37" s="30"/>
      <c r="Z37" s="30"/>
      <c r="AA37" s="27"/>
      <c r="AB37" s="27"/>
      <c r="AC37" s="26"/>
      <c r="AD37" s="27"/>
    </row>
    <row r="38" spans="2:30" ht="12.75" customHeight="1" x14ac:dyDescent="0.2">
      <c r="B38" s="42">
        <v>1</v>
      </c>
      <c r="D38" s="47">
        <v>7279.83</v>
      </c>
      <c r="E38" s="27"/>
      <c r="F38" s="47">
        <v>7414.53</v>
      </c>
      <c r="G38" s="28"/>
      <c r="H38" s="29"/>
      <c r="I38" s="27">
        <f t="shared" si="7"/>
        <v>134.69999999999982</v>
      </c>
      <c r="J38" s="27">
        <f>L38/I38</f>
        <v>3.6971046770601386</v>
      </c>
      <c r="K38" s="27">
        <f t="shared" ref="K38:K42" si="8">IF(D38&lt;&gt;"",I38*J38/9,"")</f>
        <v>55.333333333333336</v>
      </c>
      <c r="L38" s="28">
        <v>498</v>
      </c>
      <c r="M38" s="25">
        <f>(I38*(J38+1.5)/9)</f>
        <v>77.783333333333303</v>
      </c>
      <c r="N38" s="25">
        <f>M38/2000</f>
        <v>3.8891666666666651E-2</v>
      </c>
      <c r="O38" s="27"/>
      <c r="P38" s="25"/>
      <c r="Q38" s="25"/>
      <c r="R38" s="25">
        <f>(I38*(J38+1)*$R$13/12)/27</f>
        <v>11.716666666666663</v>
      </c>
      <c r="S38" s="25"/>
      <c r="T38" s="25">
        <f>L38/9</f>
        <v>55.333333333333336</v>
      </c>
      <c r="U38" s="25"/>
      <c r="V38" s="25">
        <f>L38/9*0.055+I38*(J38+0)/9*0.055</f>
        <v>6.0866666666666669</v>
      </c>
      <c r="W38" s="27"/>
      <c r="X38" s="25"/>
      <c r="Y38" s="30"/>
      <c r="Z38" s="30">
        <f>(L38*$Z$13/12)/27</f>
        <v>2.3055555555555554</v>
      </c>
      <c r="AA38" s="27"/>
      <c r="AB38" s="27">
        <f>L38*$AB$13/12/27</f>
        <v>3.074074074074074</v>
      </c>
      <c r="AC38" s="26"/>
      <c r="AD38" s="27"/>
    </row>
    <row r="39" spans="2:30" ht="12.75" customHeight="1" x14ac:dyDescent="0.2">
      <c r="B39" s="42">
        <v>1</v>
      </c>
      <c r="D39" s="47">
        <v>7396.49</v>
      </c>
      <c r="E39" s="27"/>
      <c r="F39" s="47">
        <v>7414.53</v>
      </c>
      <c r="G39" s="28"/>
      <c r="H39" s="29"/>
      <c r="I39" s="27">
        <f t="shared" si="7"/>
        <v>18.039999999999964</v>
      </c>
      <c r="J39" s="27">
        <f>L39/I39</f>
        <v>2.827050997782711</v>
      </c>
      <c r="K39" s="27">
        <f t="shared" si="8"/>
        <v>5.666666666666667</v>
      </c>
      <c r="L39" s="28">
        <v>51</v>
      </c>
      <c r="M39" s="25">
        <f>(I39*(J39+1.5)/9)</f>
        <v>8.6733333333333285</v>
      </c>
      <c r="N39" s="25">
        <f>M39/2000</f>
        <v>4.336666666666664E-3</v>
      </c>
      <c r="O39" s="27"/>
      <c r="P39" s="25"/>
      <c r="Q39" s="25"/>
      <c r="R39" s="25">
        <f>(I39*(J39+1)*$R$13/12)/27</f>
        <v>1.2785185185185179</v>
      </c>
      <c r="S39" s="25"/>
      <c r="T39" s="25">
        <f>L39/9</f>
        <v>5.666666666666667</v>
      </c>
      <c r="U39" s="25"/>
      <c r="V39" s="25">
        <f>L39/9*0.055+I39*(J39+0)/9*0.055</f>
        <v>0.62333333333333341</v>
      </c>
      <c r="W39" s="27"/>
      <c r="X39" s="25"/>
      <c r="Y39" s="30"/>
      <c r="Z39" s="30">
        <f>(L39*$Z$13/12)/27</f>
        <v>0.2361111111111111</v>
      </c>
      <c r="AA39" s="27"/>
      <c r="AB39" s="27">
        <f>L39*$AB$13/12/27</f>
        <v>0.31481481481481483</v>
      </c>
      <c r="AC39" s="26"/>
      <c r="AD39" s="27"/>
    </row>
    <row r="40" spans="2:30" ht="12.75" customHeight="1" x14ac:dyDescent="0.2">
      <c r="B40" s="42">
        <v>1</v>
      </c>
      <c r="D40" s="47">
        <v>7414.53</v>
      </c>
      <c r="E40" s="27"/>
      <c r="F40" s="47">
        <v>7700.98</v>
      </c>
      <c r="G40" s="28"/>
      <c r="H40" s="29"/>
      <c r="I40" s="27">
        <f t="shared" si="7"/>
        <v>286.44999999999982</v>
      </c>
      <c r="J40" s="27">
        <f>L40/I40</f>
        <v>16.620701693140173</v>
      </c>
      <c r="K40" s="27">
        <f t="shared" si="8"/>
        <v>529</v>
      </c>
      <c r="L40" s="28">
        <v>4761</v>
      </c>
      <c r="M40" s="25">
        <f>(I40*(J40+0)/9)</f>
        <v>529</v>
      </c>
      <c r="N40" s="25">
        <f>M40/2000</f>
        <v>0.26450000000000001</v>
      </c>
      <c r="O40" s="27"/>
      <c r="P40" s="25"/>
      <c r="Q40" s="25"/>
      <c r="R40" s="25">
        <f>(I40*(J40+0)*$R$13/12)/27</f>
        <v>88.166666666666671</v>
      </c>
      <c r="S40" s="25"/>
      <c r="T40" s="25">
        <f>L40/9</f>
        <v>529</v>
      </c>
      <c r="U40" s="25"/>
      <c r="V40" s="25">
        <f>(L40-955)/9*0.055+I40*(J40+0)/9*0.055</f>
        <v>52.353888888888889</v>
      </c>
      <c r="W40" s="27"/>
      <c r="X40" s="25"/>
      <c r="Y40" s="30"/>
      <c r="Z40" s="30">
        <f>((L40-955)*$Z$13/12)/27</f>
        <v>17.62037037037037</v>
      </c>
      <c r="AA40" s="27"/>
      <c r="AB40" s="27">
        <f>L40*$AB$13/12/27</f>
        <v>29.388888888888889</v>
      </c>
      <c r="AC40" s="26"/>
      <c r="AD40" s="27"/>
    </row>
    <row r="41" spans="2:30" ht="12.75" customHeight="1" x14ac:dyDescent="0.2">
      <c r="B41" s="42">
        <v>1</v>
      </c>
      <c r="D41" s="49">
        <v>7712.1</v>
      </c>
      <c r="E41" s="27"/>
      <c r="F41" s="47">
        <v>7730.14</v>
      </c>
      <c r="G41" s="28"/>
      <c r="H41" s="29"/>
      <c r="I41" s="27">
        <f t="shared" si="7"/>
        <v>18.039999999999964</v>
      </c>
      <c r="J41" s="27">
        <f>L41/I41</f>
        <v>2.827050997782711</v>
      </c>
      <c r="K41" s="27">
        <f t="shared" si="8"/>
        <v>5.666666666666667</v>
      </c>
      <c r="L41" s="28">
        <v>51</v>
      </c>
      <c r="M41" s="25">
        <f>(I41*(J41+1.5)/9)</f>
        <v>8.6733333333333285</v>
      </c>
      <c r="N41" s="25">
        <f>M41/2000</f>
        <v>4.336666666666664E-3</v>
      </c>
      <c r="O41" s="27"/>
      <c r="P41" s="25"/>
      <c r="Q41" s="25"/>
      <c r="R41" s="25">
        <f>(I41*(J41+1)*$R$13/12)/27</f>
        <v>1.2785185185185179</v>
      </c>
      <c r="S41" s="25"/>
      <c r="T41" s="25">
        <f>L41/9</f>
        <v>5.666666666666667</v>
      </c>
      <c r="U41" s="25"/>
      <c r="V41" s="25">
        <f>L41/9*0.055+I41*(J41+0)/9*0.055</f>
        <v>0.62333333333333341</v>
      </c>
      <c r="W41" s="27"/>
      <c r="X41" s="25"/>
      <c r="Y41" s="30"/>
      <c r="Z41" s="30">
        <f>(L41*$Z$13/12)/27</f>
        <v>0.2361111111111111</v>
      </c>
      <c r="AA41" s="27"/>
      <c r="AB41" s="27">
        <f>L41*$AB$13/12/27</f>
        <v>0.31481481481481483</v>
      </c>
      <c r="AC41" s="26"/>
      <c r="AD41" s="27"/>
    </row>
    <row r="42" spans="2:30" ht="12.75" customHeight="1" x14ac:dyDescent="0.2">
      <c r="B42" s="42">
        <v>1</v>
      </c>
      <c r="D42" s="49">
        <v>7712.1</v>
      </c>
      <c r="E42" s="27"/>
      <c r="F42" s="47">
        <v>7846.81</v>
      </c>
      <c r="G42" s="28"/>
      <c r="H42" s="29"/>
      <c r="I42" s="27">
        <f t="shared" si="7"/>
        <v>134.71000000000004</v>
      </c>
      <c r="J42" s="27">
        <f>L42/I42</f>
        <v>3.6968302278969629</v>
      </c>
      <c r="K42" s="27">
        <f t="shared" si="8"/>
        <v>55.333333333333336</v>
      </c>
      <c r="L42" s="28">
        <v>498</v>
      </c>
      <c r="M42" s="25">
        <f>(I42*(J42+1.5)/9)</f>
        <v>77.785000000000011</v>
      </c>
      <c r="N42" s="25">
        <f>M42/2000</f>
        <v>3.8892500000000003E-2</v>
      </c>
      <c r="O42" s="27"/>
      <c r="P42" s="25"/>
      <c r="Q42" s="25"/>
      <c r="R42" s="25">
        <f>(I42*(J42+1)*$R$13/12)/27</f>
        <v>11.716851851851853</v>
      </c>
      <c r="S42" s="25"/>
      <c r="T42" s="25">
        <f>L42/9</f>
        <v>55.333333333333336</v>
      </c>
      <c r="U42" s="25"/>
      <c r="V42" s="25">
        <f>L42/9*0.055+I42*(J42+0)/9*0.055</f>
        <v>6.0866666666666669</v>
      </c>
      <c r="W42" s="27"/>
      <c r="X42" s="25"/>
      <c r="Y42" s="30"/>
      <c r="Z42" s="30">
        <f>(L42*$Z$13/12)/27</f>
        <v>2.3055555555555554</v>
      </c>
      <c r="AA42" s="27"/>
      <c r="AB42" s="27">
        <f>L42*$AB$13/12/27</f>
        <v>3.074074074074074</v>
      </c>
      <c r="AC42" s="26"/>
      <c r="AD42" s="27"/>
    </row>
    <row r="43" spans="2:30" ht="12.75" customHeight="1" x14ac:dyDescent="0.2">
      <c r="B43" s="42"/>
      <c r="D43" s="49"/>
      <c r="E43" s="27"/>
      <c r="F43" s="47"/>
      <c r="G43" s="28"/>
      <c r="H43" s="29"/>
      <c r="I43" s="27"/>
      <c r="J43" s="27"/>
      <c r="K43" s="27"/>
      <c r="L43" s="28"/>
      <c r="M43" s="25"/>
      <c r="N43" s="25"/>
      <c r="O43" s="27"/>
      <c r="P43" s="25"/>
      <c r="Q43" s="25"/>
      <c r="R43" s="25"/>
      <c r="S43" s="25"/>
      <c r="T43" s="25"/>
      <c r="U43" s="25"/>
      <c r="V43" s="25"/>
      <c r="W43" s="25"/>
      <c r="X43" s="25"/>
      <c r="Y43" s="30"/>
      <c r="Z43" s="30"/>
      <c r="AA43" s="27"/>
      <c r="AB43" s="27"/>
      <c r="AC43" s="26"/>
      <c r="AD43" s="27"/>
    </row>
    <row r="44" spans="2:30" ht="12.75" customHeight="1" x14ac:dyDescent="0.2">
      <c r="B44" s="42"/>
      <c r="D44" s="51" t="s">
        <v>48</v>
      </c>
      <c r="E44" s="27"/>
      <c r="F44" s="47"/>
      <c r="G44" s="28"/>
      <c r="H44" s="29"/>
      <c r="I44" s="27"/>
      <c r="J44" s="27"/>
      <c r="K44" s="27"/>
      <c r="L44" s="28"/>
      <c r="M44" s="25"/>
      <c r="N44" s="25"/>
      <c r="O44" s="27"/>
      <c r="P44" s="25"/>
      <c r="Q44" s="25"/>
      <c r="R44" s="25"/>
      <c r="S44" s="25"/>
      <c r="T44" s="25"/>
      <c r="U44" s="25"/>
      <c r="V44" s="25"/>
      <c r="W44" s="25"/>
      <c r="X44" s="25"/>
      <c r="Y44" s="30"/>
      <c r="Z44" s="30"/>
      <c r="AA44" s="27"/>
      <c r="AB44" s="27"/>
      <c r="AC44" s="26"/>
      <c r="AD44" s="27"/>
    </row>
    <row r="45" spans="2:30" ht="12.75" customHeight="1" x14ac:dyDescent="0.2">
      <c r="B45" s="42">
        <v>1</v>
      </c>
      <c r="D45" s="47">
        <v>1228.95</v>
      </c>
      <c r="E45" s="27"/>
      <c r="F45" s="47">
        <v>1350.65</v>
      </c>
      <c r="G45" s="28"/>
      <c r="H45" s="29"/>
      <c r="I45" s="27">
        <f t="shared" si="7"/>
        <v>121.70000000000005</v>
      </c>
      <c r="J45" s="27">
        <f>L45/I45</f>
        <v>27.576006573541484</v>
      </c>
      <c r="K45" s="27">
        <f t="shared" si="4"/>
        <v>372.88888888888891</v>
      </c>
      <c r="L45" s="28">
        <v>3356</v>
      </c>
      <c r="M45" s="25">
        <f>(I45*(J45+3)/9)</f>
        <v>413.45555555555552</v>
      </c>
      <c r="N45" s="25">
        <f>M45/2000</f>
        <v>0.20672777777777776</v>
      </c>
      <c r="O45" s="27"/>
      <c r="P45" s="25"/>
      <c r="Q45" s="25"/>
      <c r="R45" s="25">
        <f>(I45*(J45+1)*$R$13/12)/27</f>
        <v>64.401851851851845</v>
      </c>
      <c r="S45" s="25"/>
      <c r="T45" s="25"/>
      <c r="U45" s="25"/>
      <c r="V45" s="25"/>
      <c r="W45" s="25"/>
      <c r="X45" s="25"/>
      <c r="Y45" s="30"/>
      <c r="Z45" s="30"/>
      <c r="AA45" s="27"/>
      <c r="AB45" s="27"/>
      <c r="AC45" s="26"/>
      <c r="AD45" s="27">
        <f>L45/9</f>
        <v>372.88888888888891</v>
      </c>
    </row>
    <row r="46" spans="2:30" ht="12.75" customHeight="1" x14ac:dyDescent="0.2">
      <c r="B46" s="42"/>
      <c r="D46" s="53"/>
      <c r="E46" s="33"/>
      <c r="F46" s="47"/>
      <c r="G46" s="32"/>
      <c r="H46" s="31"/>
      <c r="I46" s="27"/>
      <c r="J46" s="33"/>
      <c r="K46" s="33"/>
      <c r="L46" s="32"/>
      <c r="M46" s="25"/>
      <c r="N46" s="25"/>
      <c r="O46" s="33"/>
      <c r="P46" s="54"/>
      <c r="Q46" s="54"/>
      <c r="R46" s="25"/>
      <c r="S46" s="54"/>
      <c r="T46" s="54"/>
      <c r="U46" s="54"/>
      <c r="V46" s="54"/>
      <c r="W46" s="54"/>
      <c r="X46" s="54"/>
      <c r="Y46" s="34"/>
      <c r="Z46" s="34"/>
      <c r="AA46" s="33"/>
      <c r="AB46" s="33"/>
      <c r="AC46" s="55"/>
      <c r="AD46" s="33"/>
    </row>
    <row r="47" spans="2:30" ht="12.75" customHeight="1" x14ac:dyDescent="0.2">
      <c r="B47" s="42"/>
      <c r="D47" s="52" t="s">
        <v>49</v>
      </c>
      <c r="E47" s="33"/>
      <c r="F47" s="47"/>
      <c r="G47" s="32"/>
      <c r="H47" s="31"/>
      <c r="I47" s="27"/>
      <c r="J47" s="33"/>
      <c r="K47" s="33"/>
      <c r="L47" s="32"/>
      <c r="M47" s="25"/>
      <c r="N47" s="25"/>
      <c r="O47" s="33"/>
      <c r="P47" s="33"/>
      <c r="Q47" s="33"/>
      <c r="R47" s="25"/>
      <c r="S47" s="33"/>
      <c r="T47" s="33"/>
      <c r="U47" s="33"/>
      <c r="V47" s="33"/>
      <c r="W47" s="33"/>
      <c r="X47" s="33"/>
      <c r="Y47" s="34"/>
      <c r="Z47" s="34"/>
      <c r="AA47" s="33"/>
      <c r="AB47" s="33"/>
      <c r="AC47" s="34"/>
      <c r="AD47" s="33"/>
    </row>
    <row r="48" spans="2:30" ht="12.75" customHeight="1" x14ac:dyDescent="0.2">
      <c r="B48" s="42">
        <v>1</v>
      </c>
      <c r="D48" s="47">
        <v>374.24</v>
      </c>
      <c r="E48" s="33"/>
      <c r="F48" s="50">
        <v>421</v>
      </c>
      <c r="G48" s="32"/>
      <c r="H48" s="31"/>
      <c r="I48" s="27">
        <f t="shared" si="7"/>
        <v>46.759999999999991</v>
      </c>
      <c r="J48" s="27">
        <f>L48/I48</f>
        <v>32.76304533789564</v>
      </c>
      <c r="K48" s="33">
        <f t="shared" si="4"/>
        <v>170.2222222222222</v>
      </c>
      <c r="L48" s="32">
        <v>1532</v>
      </c>
      <c r="M48" s="25">
        <f>(I48*(J48+3)/9)</f>
        <v>185.80888888888887</v>
      </c>
      <c r="N48" s="25">
        <f>M48/2000</f>
        <v>9.2904444444444442E-2</v>
      </c>
      <c r="O48" s="33"/>
      <c r="P48" s="33"/>
      <c r="Q48" s="33"/>
      <c r="R48" s="25">
        <f>(I48*(J48+1)*$R$13/12)/27</f>
        <v>29.236296296296288</v>
      </c>
      <c r="S48" s="33"/>
      <c r="T48" s="33"/>
      <c r="U48" s="33"/>
      <c r="V48" s="33"/>
      <c r="W48" s="33"/>
      <c r="X48" s="33"/>
      <c r="Y48" s="34"/>
      <c r="Z48" s="34"/>
      <c r="AA48" s="33"/>
      <c r="AB48" s="33"/>
      <c r="AC48" s="34"/>
      <c r="AD48" s="27">
        <f>L48/9</f>
        <v>170.22222222222223</v>
      </c>
    </row>
    <row r="49" spans="2:30" ht="12.75" customHeight="1" x14ac:dyDescent="0.2">
      <c r="B49" s="42"/>
      <c r="D49" s="47"/>
      <c r="E49" s="33"/>
      <c r="F49" s="47"/>
      <c r="G49" s="32"/>
      <c r="H49" s="31"/>
      <c r="I49" s="27" t="str">
        <f t="shared" si="7"/>
        <v/>
      </c>
      <c r="J49" s="33"/>
      <c r="K49" s="33" t="str">
        <f t="shared" si="4"/>
        <v/>
      </c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4"/>
      <c r="Z49" s="34"/>
      <c r="AA49" s="33"/>
      <c r="AB49" s="33"/>
      <c r="AC49" s="34"/>
      <c r="AD49" s="33"/>
    </row>
    <row r="50" spans="2:30" ht="12.75" customHeight="1" thickBot="1" x14ac:dyDescent="0.25">
      <c r="B50" s="43"/>
      <c r="D50" s="47"/>
      <c r="E50" s="33"/>
      <c r="F50" s="47"/>
      <c r="G50" s="32"/>
      <c r="H50" s="31"/>
      <c r="I50" s="27" t="str">
        <f t="shared" si="7"/>
        <v/>
      </c>
      <c r="J50" s="33"/>
      <c r="K50" s="33" t="str">
        <f t="shared" si="4"/>
        <v/>
      </c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4"/>
      <c r="Z50" s="34"/>
      <c r="AA50" s="33"/>
      <c r="AB50" s="33"/>
      <c r="AC50" s="34"/>
      <c r="AD50" s="33"/>
    </row>
    <row r="51" spans="2:30" ht="12.75" customHeight="1" thickBot="1" x14ac:dyDescent="0.25">
      <c r="D51" s="74" t="s">
        <v>3</v>
      </c>
      <c r="E51" s="75"/>
      <c r="F51" s="75"/>
      <c r="G51" s="75"/>
      <c r="H51" s="75"/>
      <c r="I51" s="75"/>
      <c r="J51" s="75"/>
      <c r="K51" s="75"/>
      <c r="L51" s="76"/>
      <c r="M51" s="35">
        <f t="shared" ref="M51:AD51" si="9">IF(M10="","",IF(OR(M27="", M27="LS", M27="LUMP"),IF(SUM(COUNTIF(M28:M50,"LS")+COUNTIF(M28:M50,"LUMP"))&gt;0,"LS",""),IF(SUM(M28:M50)&lt;&gt;0,SUM(M28:M50),"")))</f>
        <v>3539.6294444444438</v>
      </c>
      <c r="N51" s="35">
        <f t="shared" si="9"/>
        <v>1.769814722222222</v>
      </c>
      <c r="O51" s="35" t="str">
        <f t="shared" si="9"/>
        <v/>
      </c>
      <c r="P51" s="35">
        <f t="shared" si="9"/>
        <v>454.72993511111116</v>
      </c>
      <c r="Q51" s="35" t="str">
        <f t="shared" si="9"/>
        <v/>
      </c>
      <c r="R51" s="35">
        <f t="shared" si="9"/>
        <v>577.49525096296293</v>
      </c>
      <c r="S51" s="35" t="str">
        <f t="shared" si="9"/>
        <v/>
      </c>
      <c r="T51" s="35">
        <f t="shared" si="9"/>
        <v>651</v>
      </c>
      <c r="U51" s="35" t="str">
        <f t="shared" si="9"/>
        <v/>
      </c>
      <c r="V51" s="35">
        <f t="shared" si="9"/>
        <v>361.24701772622223</v>
      </c>
      <c r="W51" s="35" t="str">
        <f t="shared" si="9"/>
        <v/>
      </c>
      <c r="X51" s="35">
        <f t="shared" si="9"/>
        <v>148.72120370370368</v>
      </c>
      <c r="Y51" s="35" t="str">
        <f t="shared" si="9"/>
        <v/>
      </c>
      <c r="Z51" s="35">
        <f t="shared" si="9"/>
        <v>22.703703703703702</v>
      </c>
      <c r="AA51" s="35" t="str">
        <f t="shared" si="9"/>
        <v/>
      </c>
      <c r="AB51" s="35">
        <f t="shared" si="9"/>
        <v>36.166666666666671</v>
      </c>
      <c r="AC51" s="35" t="str">
        <f t="shared" si="9"/>
        <v/>
      </c>
      <c r="AD51" s="35">
        <f t="shared" si="9"/>
        <v>543.11111111111109</v>
      </c>
    </row>
    <row r="52" spans="2:30" ht="12.75" customHeight="1" x14ac:dyDescent="0.2">
      <c r="B52" s="6" t="s">
        <v>18</v>
      </c>
      <c r="D52" s="77" t="s">
        <v>4</v>
      </c>
      <c r="E52" s="78"/>
      <c r="F52" s="78"/>
      <c r="G52" s="78"/>
      <c r="H52" s="78"/>
      <c r="I52" s="78"/>
      <c r="J52" s="78"/>
      <c r="K52" s="78"/>
      <c r="L52" s="79"/>
      <c r="M52" s="36">
        <f t="shared" ref="M52:AD52" si="10">IF(M10="","",IF(M51="LS","LS",IF(M51&lt;&gt;"",ROUNDUP(M51,0),"")))</f>
        <v>3540</v>
      </c>
      <c r="N52" s="36">
        <f t="shared" si="10"/>
        <v>2</v>
      </c>
      <c r="O52" s="36" t="str">
        <f t="shared" si="10"/>
        <v/>
      </c>
      <c r="P52" s="36">
        <f t="shared" si="10"/>
        <v>455</v>
      </c>
      <c r="Q52" s="36" t="str">
        <f t="shared" si="10"/>
        <v/>
      </c>
      <c r="R52" s="36">
        <f t="shared" si="10"/>
        <v>578</v>
      </c>
      <c r="S52" s="36" t="str">
        <f t="shared" si="10"/>
        <v/>
      </c>
      <c r="T52" s="36">
        <f t="shared" si="10"/>
        <v>651</v>
      </c>
      <c r="U52" s="36" t="str">
        <f t="shared" si="10"/>
        <v/>
      </c>
      <c r="V52" s="36">
        <f t="shared" si="10"/>
        <v>362</v>
      </c>
      <c r="W52" s="36" t="str">
        <f t="shared" si="10"/>
        <v/>
      </c>
      <c r="X52" s="36">
        <f t="shared" si="10"/>
        <v>149</v>
      </c>
      <c r="Y52" s="36" t="str">
        <f t="shared" si="10"/>
        <v/>
      </c>
      <c r="Z52" s="36">
        <f t="shared" si="10"/>
        <v>23</v>
      </c>
      <c r="AA52" s="36" t="str">
        <f t="shared" si="10"/>
        <v/>
      </c>
      <c r="AB52" s="36">
        <f t="shared" si="10"/>
        <v>37</v>
      </c>
      <c r="AC52" s="36" t="str">
        <f t="shared" si="10"/>
        <v/>
      </c>
      <c r="AD52" s="36">
        <f t="shared" si="10"/>
        <v>544</v>
      </c>
    </row>
    <row r="53" spans="2:30" ht="12.75" customHeight="1" thickBot="1" x14ac:dyDescent="0.25"/>
    <row r="54" spans="2:30" ht="12.75" customHeight="1" thickBot="1" x14ac:dyDescent="0.25">
      <c r="B54" s="40" t="s">
        <v>16</v>
      </c>
      <c r="D54" s="59" t="str">
        <f>"PAVEMENT CALC SHEET " &amp; B55</f>
        <v xml:space="preserve">PAVEMENT CALC SHEET 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</row>
    <row r="55" spans="2:30" ht="12.75" customHeight="1" thickBot="1" x14ac:dyDescent="0.25">
      <c r="B55" s="44"/>
      <c r="D55" s="11"/>
      <c r="E55" s="11"/>
      <c r="F55" s="11"/>
      <c r="G55" s="11"/>
      <c r="H55" s="11"/>
      <c r="I55" s="12"/>
      <c r="J55" s="12"/>
      <c r="K55" s="12"/>
      <c r="L55" s="13" t="s">
        <v>14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2:30" ht="12.75" customHeight="1" x14ac:dyDescent="0.2">
      <c r="D56" s="11"/>
      <c r="E56" s="11"/>
      <c r="F56" s="11"/>
      <c r="G56" s="11"/>
      <c r="H56" s="11"/>
      <c r="I56" s="12"/>
      <c r="J56" s="12"/>
      <c r="K56" s="12"/>
      <c r="L56" s="13" t="s">
        <v>15</v>
      </c>
      <c r="M56" s="15"/>
      <c r="N56" s="15"/>
      <c r="O56" s="15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</row>
    <row r="57" spans="2:30" ht="12.75" customHeight="1" x14ac:dyDescent="0.2">
      <c r="D57" s="12"/>
      <c r="E57" s="12"/>
      <c r="F57" s="1"/>
      <c r="G57" s="17"/>
      <c r="H57" s="12"/>
      <c r="I57" s="11"/>
      <c r="J57" s="12"/>
      <c r="K57" s="12"/>
      <c r="L57" s="13" t="s">
        <v>6</v>
      </c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2:30" ht="12.75" customHeight="1" thickBot="1" x14ac:dyDescent="0.25">
      <c r="D58" s="12"/>
      <c r="E58" s="12"/>
      <c r="F58" s="1"/>
      <c r="G58" s="17"/>
      <c r="H58" s="12"/>
      <c r="I58" s="11"/>
      <c r="J58" s="12"/>
      <c r="K58" s="12"/>
      <c r="L58" s="13" t="s">
        <v>7</v>
      </c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</row>
    <row r="59" spans="2:30" ht="12.75" customHeight="1" x14ac:dyDescent="0.2">
      <c r="B59" s="56" t="s">
        <v>17</v>
      </c>
      <c r="D59" s="60" t="s">
        <v>13</v>
      </c>
      <c r="E59" s="61"/>
      <c r="F59" s="62"/>
      <c r="G59" s="66" t="s">
        <v>8</v>
      </c>
      <c r="H59" s="68" t="s">
        <v>0</v>
      </c>
      <c r="I59" s="68" t="s">
        <v>29</v>
      </c>
      <c r="J59" s="68" t="s">
        <v>30</v>
      </c>
      <c r="K59" s="68" t="s">
        <v>31</v>
      </c>
      <c r="L59" s="68" t="s">
        <v>2</v>
      </c>
      <c r="M59" s="19" t="str">
        <f t="shared" ref="M59:AD59" si="11">IF(OR(TRIM(M55)=0,TRIM(M55)=""),"",IF(IFERROR(TRIM(INDEX(QryItemNamed,MATCH(TRIM(M55),ITEM,0),2)),"")="Y","SPECIAL",LEFT(IFERROR(TRIM(INDEX(ITEM,MATCH(TRIM(M55),ITEM,0))),""),3)))</f>
        <v/>
      </c>
      <c r="N59" s="19" t="str">
        <f t="shared" si="11"/>
        <v/>
      </c>
      <c r="O59" s="19" t="str">
        <f t="shared" si="11"/>
        <v/>
      </c>
      <c r="P59" s="19" t="str">
        <f t="shared" si="11"/>
        <v/>
      </c>
      <c r="Q59" s="19" t="str">
        <f t="shared" si="11"/>
        <v/>
      </c>
      <c r="R59" s="19" t="str">
        <f t="shared" si="11"/>
        <v/>
      </c>
      <c r="S59" s="19" t="str">
        <f t="shared" si="11"/>
        <v/>
      </c>
      <c r="T59" s="19" t="str">
        <f t="shared" si="11"/>
        <v/>
      </c>
      <c r="U59" s="19" t="str">
        <f t="shared" si="11"/>
        <v/>
      </c>
      <c r="V59" s="19" t="str">
        <f t="shared" si="11"/>
        <v/>
      </c>
      <c r="W59" s="19" t="str">
        <f t="shared" si="11"/>
        <v/>
      </c>
      <c r="X59" s="19" t="str">
        <f t="shared" si="11"/>
        <v/>
      </c>
      <c r="Y59" s="19" t="str">
        <f t="shared" si="11"/>
        <v/>
      </c>
      <c r="Z59" s="19" t="str">
        <f t="shared" si="11"/>
        <v/>
      </c>
      <c r="AA59" s="19" t="str">
        <f t="shared" si="11"/>
        <v/>
      </c>
      <c r="AB59" s="19" t="str">
        <f t="shared" si="11"/>
        <v/>
      </c>
      <c r="AC59" s="19" t="str">
        <f t="shared" si="11"/>
        <v/>
      </c>
      <c r="AD59" s="19" t="str">
        <f t="shared" si="11"/>
        <v/>
      </c>
    </row>
    <row r="60" spans="2:30" ht="19.149999999999999" customHeight="1" x14ac:dyDescent="0.2">
      <c r="B60" s="57"/>
      <c r="D60" s="63"/>
      <c r="E60" s="64"/>
      <c r="F60" s="65"/>
      <c r="G60" s="67"/>
      <c r="H60" s="69"/>
      <c r="I60" s="69"/>
      <c r="J60" s="69"/>
      <c r="K60" s="69"/>
      <c r="L60" s="69"/>
      <c r="M60" s="70" t="str">
        <f t="shared" ref="M60:AD60" si="12">IF(OR(TRIM(M55)=0,TRIM(M55)=""),IF(M56="","",M56),IF(IFERROR(TRIM(INDEX(QryItemNamed,MATCH(TRIM(M55),ITEM,0),2)),"")="Y",RIGHT(IFERROR(TRIM(INDEX(QryItemNamed,MATCH(TRIM(M55),ITEM,0),4)),"123456789012"),LEN(IFERROR(TRIM(INDEX(QryItemNamed,MATCH(TRIM(M55),ITEM,0),4)),"123456789012"))-10)&amp;M56,IFERROR(TRIM(INDEX(QryItemNamed,MATCH(TRIM(M55),ITEM,0),4))&amp;M56,"ITEM CODE DOES NOT EXIST IN ITEM MASTER")))</f>
        <v/>
      </c>
      <c r="N60" s="70" t="str">
        <f t="shared" si="12"/>
        <v/>
      </c>
      <c r="O60" s="70" t="str">
        <f t="shared" si="12"/>
        <v/>
      </c>
      <c r="P60" s="70" t="str">
        <f t="shared" si="12"/>
        <v/>
      </c>
      <c r="Q60" s="70" t="str">
        <f t="shared" si="12"/>
        <v/>
      </c>
      <c r="R60" s="70" t="str">
        <f t="shared" si="12"/>
        <v/>
      </c>
      <c r="S60" s="70" t="str">
        <f t="shared" si="12"/>
        <v/>
      </c>
      <c r="T60" s="70" t="str">
        <f t="shared" si="12"/>
        <v/>
      </c>
      <c r="U60" s="70" t="str">
        <f t="shared" si="12"/>
        <v/>
      </c>
      <c r="V60" s="70" t="str">
        <f t="shared" si="12"/>
        <v/>
      </c>
      <c r="W60" s="70" t="str">
        <f t="shared" si="12"/>
        <v/>
      </c>
      <c r="X60" s="70" t="str">
        <f t="shared" si="12"/>
        <v/>
      </c>
      <c r="Y60" s="70" t="str">
        <f t="shared" si="12"/>
        <v/>
      </c>
      <c r="Z60" s="70" t="str">
        <f t="shared" si="12"/>
        <v/>
      </c>
      <c r="AA60" s="70" t="str">
        <f t="shared" si="12"/>
        <v/>
      </c>
      <c r="AB60" s="70" t="str">
        <f t="shared" si="12"/>
        <v/>
      </c>
      <c r="AC60" s="70" t="str">
        <f t="shared" si="12"/>
        <v/>
      </c>
      <c r="AD60" s="70" t="str">
        <f t="shared" si="12"/>
        <v/>
      </c>
    </row>
    <row r="61" spans="2:30" ht="12.75" customHeight="1" x14ac:dyDescent="0.2">
      <c r="B61" s="57"/>
      <c r="D61" s="63"/>
      <c r="E61" s="64"/>
      <c r="F61" s="65"/>
      <c r="G61" s="67"/>
      <c r="H61" s="69"/>
      <c r="I61" s="69"/>
      <c r="J61" s="69"/>
      <c r="K61" s="69"/>
      <c r="L61" s="69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</row>
    <row r="62" spans="2:30" ht="12.75" customHeight="1" x14ac:dyDescent="0.2">
      <c r="B62" s="57"/>
      <c r="D62" s="63"/>
      <c r="E62" s="64"/>
      <c r="F62" s="65"/>
      <c r="G62" s="67"/>
      <c r="H62" s="69"/>
      <c r="I62" s="69"/>
      <c r="J62" s="69"/>
      <c r="K62" s="69"/>
      <c r="L62" s="69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</row>
    <row r="63" spans="2:30" ht="12.75" customHeight="1" x14ac:dyDescent="0.2">
      <c r="B63" s="57"/>
      <c r="D63" s="63"/>
      <c r="E63" s="64"/>
      <c r="F63" s="65"/>
      <c r="G63" s="67"/>
      <c r="H63" s="69"/>
      <c r="I63" s="69"/>
      <c r="J63" s="69"/>
      <c r="K63" s="69"/>
      <c r="L63" s="69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</row>
    <row r="64" spans="2:30" ht="12.75" customHeight="1" x14ac:dyDescent="0.2">
      <c r="B64" s="57"/>
      <c r="D64" s="63"/>
      <c r="E64" s="64"/>
      <c r="F64" s="65"/>
      <c r="G64" s="67"/>
      <c r="H64" s="69"/>
      <c r="I64" s="69"/>
      <c r="J64" s="69"/>
      <c r="K64" s="69"/>
      <c r="L64" s="69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</row>
    <row r="65" spans="2:30" ht="12.75" customHeight="1" x14ac:dyDescent="0.2">
      <c r="B65" s="57"/>
      <c r="D65" s="63"/>
      <c r="E65" s="64"/>
      <c r="F65" s="65"/>
      <c r="G65" s="67"/>
      <c r="H65" s="69"/>
      <c r="I65" s="69"/>
      <c r="J65" s="69"/>
      <c r="K65" s="69"/>
      <c r="L65" s="69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</row>
    <row r="66" spans="2:30" ht="12.75" customHeight="1" x14ac:dyDescent="0.2">
      <c r="B66" s="57"/>
      <c r="D66" s="63"/>
      <c r="E66" s="64"/>
      <c r="F66" s="65"/>
      <c r="G66" s="67"/>
      <c r="H66" s="69"/>
      <c r="I66" s="69"/>
      <c r="J66" s="69"/>
      <c r="K66" s="69"/>
      <c r="L66" s="69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</row>
    <row r="67" spans="2:30" ht="12.75" customHeight="1" x14ac:dyDescent="0.2">
      <c r="B67" s="57"/>
      <c r="D67" s="63"/>
      <c r="E67" s="64"/>
      <c r="F67" s="65"/>
      <c r="G67" s="67"/>
      <c r="H67" s="69"/>
      <c r="I67" s="69"/>
      <c r="J67" s="69"/>
      <c r="K67" s="69"/>
      <c r="L67" s="69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</row>
    <row r="68" spans="2:30" ht="12.75" customHeight="1" x14ac:dyDescent="0.2">
      <c r="B68" s="57"/>
      <c r="D68" s="63"/>
      <c r="E68" s="64"/>
      <c r="F68" s="65"/>
      <c r="G68" s="67"/>
      <c r="H68" s="69"/>
      <c r="I68" s="69"/>
      <c r="J68" s="69"/>
      <c r="K68" s="69"/>
      <c r="L68" s="69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</row>
    <row r="69" spans="2:30" ht="12.75" customHeight="1" x14ac:dyDescent="0.2">
      <c r="B69" s="57"/>
      <c r="D69" s="63"/>
      <c r="E69" s="64"/>
      <c r="F69" s="65"/>
      <c r="G69" s="67"/>
      <c r="H69" s="69"/>
      <c r="I69" s="69"/>
      <c r="J69" s="69"/>
      <c r="K69" s="69"/>
      <c r="L69" s="69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</row>
    <row r="70" spans="2:30" ht="12.75" customHeight="1" x14ac:dyDescent="0.2">
      <c r="B70" s="57"/>
      <c r="D70" s="63"/>
      <c r="E70" s="64"/>
      <c r="F70" s="65"/>
      <c r="G70" s="67"/>
      <c r="H70" s="69"/>
      <c r="I70" s="69"/>
      <c r="J70" s="69"/>
      <c r="K70" s="69"/>
      <c r="L70" s="69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</row>
    <row r="71" spans="2:30" ht="12.75" customHeight="1" x14ac:dyDescent="0.2">
      <c r="B71" s="57"/>
      <c r="D71" s="63"/>
      <c r="E71" s="64"/>
      <c r="F71" s="65"/>
      <c r="G71" s="67"/>
      <c r="H71" s="69"/>
      <c r="I71" s="69"/>
      <c r="J71" s="69"/>
      <c r="K71" s="69"/>
      <c r="L71" s="69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</row>
    <row r="72" spans="2:30" ht="12.75" customHeight="1" thickBot="1" x14ac:dyDescent="0.25">
      <c r="B72" s="58"/>
      <c r="D72" s="73"/>
      <c r="E72" s="73"/>
      <c r="F72" s="73"/>
      <c r="G72" s="20"/>
      <c r="H72" s="21"/>
      <c r="I72" s="22" t="s">
        <v>5</v>
      </c>
      <c r="J72" s="22" t="s">
        <v>5</v>
      </c>
      <c r="K72" s="22" t="s">
        <v>9</v>
      </c>
      <c r="L72" s="22" t="s">
        <v>9</v>
      </c>
      <c r="M72" s="22" t="str">
        <f t="shared" ref="M72:AD72" si="13">IF(OR(TRIM(M55)=0,TRIM(M55)=""),"",IFERROR(TRIM(INDEX(QryItemNamed,MATCH(TRIM(M55),ITEM,0),3)),""))</f>
        <v/>
      </c>
      <c r="N72" s="22" t="str">
        <f t="shared" si="13"/>
        <v/>
      </c>
      <c r="O72" s="22" t="str">
        <f t="shared" si="13"/>
        <v/>
      </c>
      <c r="P72" s="22" t="str">
        <f t="shared" si="13"/>
        <v/>
      </c>
      <c r="Q72" s="22" t="str">
        <f t="shared" si="13"/>
        <v/>
      </c>
      <c r="R72" s="22" t="str">
        <f t="shared" si="13"/>
        <v/>
      </c>
      <c r="S72" s="22" t="str">
        <f t="shared" si="13"/>
        <v/>
      </c>
      <c r="T72" s="22" t="str">
        <f t="shared" si="13"/>
        <v/>
      </c>
      <c r="U72" s="22" t="str">
        <f t="shared" si="13"/>
        <v/>
      </c>
      <c r="V72" s="22" t="str">
        <f t="shared" si="13"/>
        <v/>
      </c>
      <c r="W72" s="22" t="str">
        <f t="shared" si="13"/>
        <v/>
      </c>
      <c r="X72" s="22" t="str">
        <f t="shared" si="13"/>
        <v/>
      </c>
      <c r="Y72" s="22" t="str">
        <f t="shared" si="13"/>
        <v/>
      </c>
      <c r="Z72" s="22" t="str">
        <f t="shared" si="13"/>
        <v/>
      </c>
      <c r="AA72" s="22" t="str">
        <f t="shared" si="13"/>
        <v/>
      </c>
      <c r="AB72" s="22" t="str">
        <f t="shared" si="13"/>
        <v/>
      </c>
      <c r="AC72" s="22" t="str">
        <f t="shared" si="13"/>
        <v/>
      </c>
      <c r="AD72" s="22" t="str">
        <f t="shared" si="13"/>
        <v/>
      </c>
    </row>
    <row r="73" spans="2:30" ht="12.75" customHeight="1" x14ac:dyDescent="0.2">
      <c r="B73" s="41"/>
      <c r="D73" s="25"/>
      <c r="E73" s="25"/>
      <c r="F73" s="25"/>
      <c r="G73" s="23"/>
      <c r="H73" s="24"/>
      <c r="I73" s="25" t="str">
        <f>IF(D73&lt;&gt;"",(F73-D73)*5280,"")</f>
        <v/>
      </c>
      <c r="J73" s="25"/>
      <c r="K73" s="25" t="str">
        <f>IF(D73&lt;&gt;"",I73*J73/9,"")</f>
        <v/>
      </c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6"/>
      <c r="AD73" s="25"/>
    </row>
    <row r="74" spans="2:30" ht="12.75" customHeight="1" x14ac:dyDescent="0.2">
      <c r="B74" s="42"/>
      <c r="D74" s="25"/>
      <c r="E74" s="25" t="s">
        <v>1</v>
      </c>
      <c r="F74" s="25"/>
      <c r="G74" s="23"/>
      <c r="H74" s="24"/>
      <c r="I74" s="25" t="str">
        <f t="shared" ref="I74:I93" si="14">IF(D74&lt;&gt;"",(F74-D74)*5280,"")</f>
        <v/>
      </c>
      <c r="J74" s="25"/>
      <c r="K74" s="25" t="str">
        <f t="shared" ref="K74:K93" si="15">IF(D74&lt;&gt;"",I74*J74/9,"")</f>
        <v/>
      </c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6"/>
      <c r="AD74" s="27"/>
    </row>
    <row r="75" spans="2:30" ht="12.75" customHeight="1" x14ac:dyDescent="0.2">
      <c r="B75" s="42"/>
      <c r="D75" s="27"/>
      <c r="E75" s="27"/>
      <c r="F75" s="27"/>
      <c r="G75" s="28"/>
      <c r="H75" s="29"/>
      <c r="I75" s="27" t="str">
        <f t="shared" si="14"/>
        <v/>
      </c>
      <c r="J75" s="27"/>
      <c r="K75" s="27" t="str">
        <f t="shared" si="15"/>
        <v/>
      </c>
      <c r="L75" s="27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7"/>
      <c r="AC75" s="26"/>
      <c r="AD75" s="27"/>
    </row>
    <row r="76" spans="2:30" ht="12.75" customHeight="1" x14ac:dyDescent="0.2">
      <c r="B76" s="42"/>
      <c r="D76" s="27"/>
      <c r="E76" s="27"/>
      <c r="F76" s="27"/>
      <c r="G76" s="28"/>
      <c r="H76" s="29"/>
      <c r="I76" s="27" t="str">
        <f t="shared" si="14"/>
        <v/>
      </c>
      <c r="J76" s="27"/>
      <c r="K76" s="27" t="str">
        <f t="shared" si="15"/>
        <v/>
      </c>
      <c r="L76" s="27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7"/>
      <c r="AC76" s="26"/>
      <c r="AD76" s="27"/>
    </row>
    <row r="77" spans="2:30" ht="12.75" customHeight="1" x14ac:dyDescent="0.2">
      <c r="B77" s="42"/>
      <c r="D77" s="27"/>
      <c r="E77" s="27"/>
      <c r="F77" s="27"/>
      <c r="G77" s="28"/>
      <c r="H77" s="29"/>
      <c r="I77" s="27" t="str">
        <f t="shared" si="14"/>
        <v/>
      </c>
      <c r="J77" s="27"/>
      <c r="K77" s="27" t="str">
        <f t="shared" si="15"/>
        <v/>
      </c>
      <c r="L77" s="27"/>
      <c r="M77" s="25"/>
      <c r="N77" s="25"/>
      <c r="O77" s="27"/>
      <c r="P77" s="25"/>
      <c r="Q77" s="25"/>
      <c r="R77" s="25"/>
      <c r="S77" s="25"/>
      <c r="T77" s="25"/>
      <c r="U77" s="25"/>
      <c r="V77" s="25"/>
      <c r="W77" s="25"/>
      <c r="X77" s="25"/>
      <c r="Y77" s="30"/>
      <c r="Z77" s="30"/>
      <c r="AA77" s="27"/>
      <c r="AB77" s="27"/>
      <c r="AC77" s="26"/>
      <c r="AD77" s="27"/>
    </row>
    <row r="78" spans="2:30" ht="12.75" customHeight="1" x14ac:dyDescent="0.2">
      <c r="B78" s="42"/>
      <c r="D78" s="27"/>
      <c r="E78" s="27"/>
      <c r="F78" s="27"/>
      <c r="G78" s="28"/>
      <c r="H78" s="29"/>
      <c r="I78" s="27" t="str">
        <f t="shared" si="14"/>
        <v/>
      </c>
      <c r="J78" s="27"/>
      <c r="K78" s="27" t="str">
        <f t="shared" si="15"/>
        <v/>
      </c>
      <c r="L78" s="27"/>
      <c r="M78" s="25"/>
      <c r="N78" s="25"/>
      <c r="O78" s="27"/>
      <c r="P78" s="25"/>
      <c r="Q78" s="25"/>
      <c r="R78" s="25"/>
      <c r="S78" s="25"/>
      <c r="T78" s="25"/>
      <c r="U78" s="25"/>
      <c r="V78" s="25"/>
      <c r="W78" s="27"/>
      <c r="X78" s="25"/>
      <c r="Y78" s="30"/>
      <c r="Z78" s="30"/>
      <c r="AA78" s="27"/>
      <c r="AB78" s="27"/>
      <c r="AC78" s="26"/>
      <c r="AD78" s="27"/>
    </row>
    <row r="79" spans="2:30" ht="12.75" customHeight="1" x14ac:dyDescent="0.2">
      <c r="B79" s="42"/>
      <c r="D79" s="27"/>
      <c r="E79" s="27"/>
      <c r="F79" s="27"/>
      <c r="G79" s="28"/>
      <c r="H79" s="29"/>
      <c r="I79" s="27" t="str">
        <f t="shared" si="14"/>
        <v/>
      </c>
      <c r="J79" s="27"/>
      <c r="K79" s="27" t="str">
        <f t="shared" si="15"/>
        <v/>
      </c>
      <c r="L79" s="27"/>
      <c r="M79" s="25"/>
      <c r="N79" s="25"/>
      <c r="O79" s="27"/>
      <c r="P79" s="25"/>
      <c r="Q79" s="25"/>
      <c r="R79" s="25"/>
      <c r="S79" s="25"/>
      <c r="T79" s="25"/>
      <c r="U79" s="25"/>
      <c r="V79" s="25"/>
      <c r="W79" s="27"/>
      <c r="X79" s="25"/>
      <c r="Y79" s="30"/>
      <c r="Z79" s="30"/>
      <c r="AA79" s="27"/>
      <c r="AB79" s="27"/>
      <c r="AC79" s="26"/>
      <c r="AD79" s="27"/>
    </row>
    <row r="80" spans="2:30" ht="12.75" customHeight="1" x14ac:dyDescent="0.2">
      <c r="B80" s="42"/>
      <c r="D80" s="27"/>
      <c r="E80" s="27"/>
      <c r="F80" s="27"/>
      <c r="G80" s="28"/>
      <c r="H80" s="29"/>
      <c r="I80" s="27" t="str">
        <f t="shared" si="14"/>
        <v/>
      </c>
      <c r="J80" s="27"/>
      <c r="K80" s="27" t="str">
        <f t="shared" si="15"/>
        <v/>
      </c>
      <c r="L80" s="27"/>
      <c r="M80" s="25"/>
      <c r="N80" s="25"/>
      <c r="O80" s="27"/>
      <c r="P80" s="25"/>
      <c r="Q80" s="25"/>
      <c r="R80" s="25"/>
      <c r="S80" s="25"/>
      <c r="T80" s="25"/>
      <c r="U80" s="25"/>
      <c r="V80" s="25"/>
      <c r="W80" s="27"/>
      <c r="X80" s="25"/>
      <c r="Y80" s="30"/>
      <c r="Z80" s="30"/>
      <c r="AA80" s="27"/>
      <c r="AB80" s="27"/>
      <c r="AC80" s="26"/>
      <c r="AD80" s="27"/>
    </row>
    <row r="81" spans="2:30" ht="12.75" customHeight="1" x14ac:dyDescent="0.2">
      <c r="B81" s="42"/>
      <c r="D81" s="27"/>
      <c r="E81" s="27"/>
      <c r="F81" s="27"/>
      <c r="G81" s="28"/>
      <c r="H81" s="29"/>
      <c r="I81" s="27" t="str">
        <f t="shared" si="14"/>
        <v/>
      </c>
      <c r="J81" s="27"/>
      <c r="K81" s="27" t="str">
        <f t="shared" si="15"/>
        <v/>
      </c>
      <c r="L81" s="27"/>
      <c r="M81" s="25"/>
      <c r="N81" s="25"/>
      <c r="O81" s="27"/>
      <c r="P81" s="25"/>
      <c r="Q81" s="25"/>
      <c r="R81" s="25"/>
      <c r="S81" s="25"/>
      <c r="T81" s="25"/>
      <c r="U81" s="25"/>
      <c r="V81" s="25"/>
      <c r="W81" s="27"/>
      <c r="X81" s="25"/>
      <c r="Y81" s="30"/>
      <c r="Z81" s="30"/>
      <c r="AA81" s="27"/>
      <c r="AB81" s="27"/>
      <c r="AC81" s="26"/>
      <c r="AD81" s="27"/>
    </row>
    <row r="82" spans="2:30" ht="12.75" customHeight="1" x14ac:dyDescent="0.2">
      <c r="B82" s="42"/>
      <c r="D82" s="27"/>
      <c r="E82" s="27"/>
      <c r="F82" s="27"/>
      <c r="G82" s="28"/>
      <c r="H82" s="29"/>
      <c r="I82" s="27" t="str">
        <f t="shared" si="14"/>
        <v/>
      </c>
      <c r="J82" s="27"/>
      <c r="K82" s="27" t="str">
        <f t="shared" si="15"/>
        <v/>
      </c>
      <c r="L82" s="27"/>
      <c r="M82" s="25"/>
      <c r="N82" s="25"/>
      <c r="O82" s="27"/>
      <c r="P82" s="25"/>
      <c r="Q82" s="25"/>
      <c r="R82" s="25"/>
      <c r="S82" s="25"/>
      <c r="T82" s="25"/>
      <c r="U82" s="25"/>
      <c r="V82" s="25"/>
      <c r="W82" s="27"/>
      <c r="X82" s="25"/>
      <c r="Y82" s="30"/>
      <c r="Z82" s="30"/>
      <c r="AA82" s="27"/>
      <c r="AB82" s="27"/>
      <c r="AC82" s="26"/>
      <c r="AD82" s="27"/>
    </row>
    <row r="83" spans="2:30" ht="12.75" customHeight="1" x14ac:dyDescent="0.2">
      <c r="B83" s="42"/>
      <c r="D83" s="27"/>
      <c r="E83" s="27"/>
      <c r="F83" s="27"/>
      <c r="G83" s="28"/>
      <c r="H83" s="29"/>
      <c r="I83" s="27" t="str">
        <f t="shared" si="14"/>
        <v/>
      </c>
      <c r="J83" s="27"/>
      <c r="K83" s="27" t="str">
        <f t="shared" si="15"/>
        <v/>
      </c>
      <c r="L83" s="27"/>
      <c r="M83" s="25"/>
      <c r="N83" s="25"/>
      <c r="O83" s="27"/>
      <c r="P83" s="25"/>
      <c r="Q83" s="25"/>
      <c r="R83" s="25"/>
      <c r="S83" s="25"/>
      <c r="T83" s="25"/>
      <c r="U83" s="25"/>
      <c r="V83" s="25"/>
      <c r="W83" s="27"/>
      <c r="X83" s="25"/>
      <c r="Y83" s="30"/>
      <c r="Z83" s="30"/>
      <c r="AA83" s="27"/>
      <c r="AB83" s="27"/>
      <c r="AC83" s="26"/>
      <c r="AD83" s="27"/>
    </row>
    <row r="84" spans="2:30" ht="12.75" customHeight="1" x14ac:dyDescent="0.2">
      <c r="B84" s="42"/>
      <c r="D84" s="27"/>
      <c r="E84" s="27"/>
      <c r="F84" s="27"/>
      <c r="G84" s="28"/>
      <c r="H84" s="29"/>
      <c r="I84" s="27" t="str">
        <f t="shared" si="14"/>
        <v/>
      </c>
      <c r="J84" s="27"/>
      <c r="K84" s="27" t="str">
        <f t="shared" si="15"/>
        <v/>
      </c>
      <c r="L84" s="27"/>
      <c r="M84" s="25"/>
      <c r="N84" s="25"/>
      <c r="O84" s="27"/>
      <c r="P84" s="25"/>
      <c r="Q84" s="25"/>
      <c r="R84" s="25"/>
      <c r="S84" s="25"/>
      <c r="T84" s="25"/>
      <c r="U84" s="25"/>
      <c r="V84" s="25"/>
      <c r="W84" s="27"/>
      <c r="X84" s="25"/>
      <c r="Y84" s="30"/>
      <c r="Z84" s="30"/>
      <c r="AA84" s="27"/>
      <c r="AB84" s="27"/>
      <c r="AC84" s="26"/>
      <c r="AD84" s="27"/>
    </row>
    <row r="85" spans="2:30" ht="12.75" customHeight="1" x14ac:dyDescent="0.2">
      <c r="B85" s="42"/>
      <c r="D85" s="27"/>
      <c r="E85" s="27"/>
      <c r="F85" s="27"/>
      <c r="G85" s="28"/>
      <c r="H85" s="29"/>
      <c r="I85" s="27" t="str">
        <f t="shared" si="14"/>
        <v/>
      </c>
      <c r="J85" s="27"/>
      <c r="K85" s="27" t="str">
        <f t="shared" si="15"/>
        <v/>
      </c>
      <c r="L85" s="27"/>
      <c r="M85" s="25"/>
      <c r="N85" s="25"/>
      <c r="O85" s="27"/>
      <c r="P85" s="25"/>
      <c r="Q85" s="25"/>
      <c r="R85" s="25"/>
      <c r="S85" s="25"/>
      <c r="T85" s="25"/>
      <c r="U85" s="25"/>
      <c r="V85" s="25"/>
      <c r="W85" s="27"/>
      <c r="X85" s="25"/>
      <c r="Y85" s="30"/>
      <c r="Z85" s="30"/>
      <c r="AA85" s="27"/>
      <c r="AB85" s="27"/>
      <c r="AC85" s="26"/>
      <c r="AD85" s="27"/>
    </row>
    <row r="86" spans="2:30" ht="12.75" customHeight="1" x14ac:dyDescent="0.2">
      <c r="B86" s="42"/>
      <c r="D86" s="27"/>
      <c r="E86" s="27"/>
      <c r="F86" s="27"/>
      <c r="G86" s="28"/>
      <c r="H86" s="29"/>
      <c r="I86" s="27" t="str">
        <f t="shared" si="14"/>
        <v/>
      </c>
      <c r="J86" s="27"/>
      <c r="K86" s="27" t="str">
        <f t="shared" si="15"/>
        <v/>
      </c>
      <c r="L86" s="27"/>
      <c r="M86" s="25"/>
      <c r="N86" s="25"/>
      <c r="O86" s="27"/>
      <c r="P86" s="25"/>
      <c r="Q86" s="25"/>
      <c r="R86" s="25"/>
      <c r="S86" s="25"/>
      <c r="T86" s="25"/>
      <c r="U86" s="25"/>
      <c r="V86" s="25"/>
      <c r="W86" s="27"/>
      <c r="X86" s="25"/>
      <c r="Y86" s="30"/>
      <c r="Z86" s="30"/>
      <c r="AA86" s="27"/>
      <c r="AB86" s="27"/>
      <c r="AC86" s="26"/>
      <c r="AD86" s="27"/>
    </row>
    <row r="87" spans="2:30" ht="12.75" customHeight="1" x14ac:dyDescent="0.2">
      <c r="B87" s="42"/>
      <c r="D87" s="27"/>
      <c r="E87" s="27"/>
      <c r="F87" s="27"/>
      <c r="G87" s="28"/>
      <c r="H87" s="29"/>
      <c r="I87" s="27" t="str">
        <f t="shared" si="14"/>
        <v/>
      </c>
      <c r="J87" s="27"/>
      <c r="K87" s="27" t="str">
        <f t="shared" si="15"/>
        <v/>
      </c>
      <c r="L87" s="27"/>
      <c r="M87" s="25"/>
      <c r="N87" s="25"/>
      <c r="O87" s="27"/>
      <c r="P87" s="25"/>
      <c r="Q87" s="25"/>
      <c r="R87" s="25"/>
      <c r="S87" s="25"/>
      <c r="T87" s="25"/>
      <c r="U87" s="25"/>
      <c r="V87" s="25"/>
      <c r="W87" s="27"/>
      <c r="X87" s="25"/>
      <c r="Y87" s="30"/>
      <c r="Z87" s="30"/>
      <c r="AA87" s="27"/>
      <c r="AB87" s="27"/>
      <c r="AC87" s="26"/>
      <c r="AD87" s="27"/>
    </row>
    <row r="88" spans="2:30" ht="12.75" customHeight="1" x14ac:dyDescent="0.2">
      <c r="B88" s="42"/>
      <c r="D88" s="27"/>
      <c r="E88" s="27"/>
      <c r="F88" s="27"/>
      <c r="G88" s="28"/>
      <c r="H88" s="29"/>
      <c r="I88" s="27" t="str">
        <f t="shared" si="14"/>
        <v/>
      </c>
      <c r="J88" s="27"/>
      <c r="K88" s="27" t="str">
        <f t="shared" si="15"/>
        <v/>
      </c>
      <c r="L88" s="27"/>
      <c r="M88" s="25"/>
      <c r="N88" s="25"/>
      <c r="O88" s="27"/>
      <c r="P88" s="25"/>
      <c r="Q88" s="25"/>
      <c r="R88" s="25"/>
      <c r="S88" s="25"/>
      <c r="T88" s="25"/>
      <c r="U88" s="25"/>
      <c r="V88" s="25"/>
      <c r="W88" s="25"/>
      <c r="X88" s="25"/>
      <c r="Y88" s="30"/>
      <c r="Z88" s="30"/>
      <c r="AA88" s="27"/>
      <c r="AB88" s="27"/>
      <c r="AC88" s="26"/>
      <c r="AD88" s="27"/>
    </row>
    <row r="89" spans="2:30" ht="12.75" customHeight="1" x14ac:dyDescent="0.2">
      <c r="B89" s="42"/>
      <c r="D89" s="27"/>
      <c r="E89" s="27"/>
      <c r="F89" s="27"/>
      <c r="G89" s="28"/>
      <c r="H89" s="29"/>
      <c r="I89" s="27" t="str">
        <f t="shared" si="14"/>
        <v/>
      </c>
      <c r="J89" s="27"/>
      <c r="K89" s="27" t="str">
        <f t="shared" si="15"/>
        <v/>
      </c>
      <c r="L89" s="27"/>
      <c r="M89" s="25"/>
      <c r="N89" s="25"/>
      <c r="O89" s="27"/>
      <c r="P89" s="25"/>
      <c r="Q89" s="25"/>
      <c r="R89" s="25"/>
      <c r="S89" s="25"/>
      <c r="T89" s="25"/>
      <c r="U89" s="25"/>
      <c r="V89" s="25"/>
      <c r="W89" s="25"/>
      <c r="X89" s="25"/>
      <c r="Y89" s="30"/>
      <c r="Z89" s="30"/>
      <c r="AA89" s="27"/>
      <c r="AB89" s="27"/>
      <c r="AC89" s="26"/>
      <c r="AD89" s="27"/>
    </row>
    <row r="90" spans="2:30" ht="12.75" customHeight="1" x14ac:dyDescent="0.2">
      <c r="B90" s="42"/>
      <c r="D90" s="33"/>
      <c r="E90" s="33"/>
      <c r="F90" s="33"/>
      <c r="G90" s="32"/>
      <c r="H90" s="31"/>
      <c r="I90" s="33" t="str">
        <f t="shared" si="14"/>
        <v/>
      </c>
      <c r="J90" s="33"/>
      <c r="K90" s="33" t="str">
        <f t="shared" si="15"/>
        <v/>
      </c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4"/>
      <c r="Z90" s="34"/>
      <c r="AA90" s="33"/>
      <c r="AB90" s="33"/>
      <c r="AC90" s="34"/>
      <c r="AD90" s="33"/>
    </row>
    <row r="91" spans="2:30" ht="12.75" customHeight="1" x14ac:dyDescent="0.2">
      <c r="B91" s="42"/>
      <c r="D91" s="33"/>
      <c r="E91" s="33"/>
      <c r="F91" s="33"/>
      <c r="G91" s="32"/>
      <c r="H91" s="31"/>
      <c r="I91" s="33" t="str">
        <f t="shared" si="14"/>
        <v/>
      </c>
      <c r="J91" s="33"/>
      <c r="K91" s="33" t="str">
        <f t="shared" si="15"/>
        <v/>
      </c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4"/>
      <c r="Z91" s="34"/>
      <c r="AA91" s="33"/>
      <c r="AB91" s="33"/>
      <c r="AC91" s="34"/>
      <c r="AD91" s="33"/>
    </row>
    <row r="92" spans="2:30" ht="12.75" customHeight="1" x14ac:dyDescent="0.2">
      <c r="B92" s="42"/>
      <c r="D92" s="33"/>
      <c r="E92" s="33"/>
      <c r="F92" s="33"/>
      <c r="G92" s="32"/>
      <c r="H92" s="31"/>
      <c r="I92" s="33" t="str">
        <f t="shared" si="14"/>
        <v/>
      </c>
      <c r="J92" s="33"/>
      <c r="K92" s="33" t="str">
        <f t="shared" si="15"/>
        <v/>
      </c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4"/>
      <c r="Z92" s="34"/>
      <c r="AA92" s="33"/>
      <c r="AB92" s="33"/>
      <c r="AC92" s="34"/>
      <c r="AD92" s="33"/>
    </row>
    <row r="93" spans="2:30" ht="12.75" customHeight="1" thickBot="1" x14ac:dyDescent="0.25">
      <c r="B93" s="43"/>
      <c r="D93" s="33"/>
      <c r="E93" s="33"/>
      <c r="F93" s="33"/>
      <c r="G93" s="32"/>
      <c r="H93" s="31"/>
      <c r="I93" s="31" t="str">
        <f t="shared" si="14"/>
        <v/>
      </c>
      <c r="J93" s="33"/>
      <c r="K93" s="33" t="str">
        <f t="shared" si="15"/>
        <v/>
      </c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4"/>
      <c r="Z93" s="34"/>
      <c r="AA93" s="33"/>
      <c r="AB93" s="33"/>
      <c r="AC93" s="34"/>
      <c r="AD93" s="33"/>
    </row>
    <row r="94" spans="2:30" ht="12.75" customHeight="1" thickBot="1" x14ac:dyDescent="0.25">
      <c r="D94" s="74" t="s">
        <v>3</v>
      </c>
      <c r="E94" s="75"/>
      <c r="F94" s="75"/>
      <c r="G94" s="75"/>
      <c r="H94" s="75"/>
      <c r="I94" s="75"/>
      <c r="J94" s="75"/>
      <c r="K94" s="75"/>
      <c r="L94" s="76"/>
      <c r="M94" s="35" t="str">
        <f t="shared" ref="M94:AD94" si="16">IF(M55="","",IF(OR(M72="", M72="LS", M72="LUMP"),IF(SUM(COUNTIF(M73:M93,"LS")+COUNTIF(M73:M93,"LUMP"))&gt;0,"LS",""),IF(SUM(M73:M93)&lt;&gt;0,SUM(M73:M93),"")))</f>
        <v/>
      </c>
      <c r="N94" s="35" t="str">
        <f t="shared" si="16"/>
        <v/>
      </c>
      <c r="O94" s="35" t="str">
        <f t="shared" si="16"/>
        <v/>
      </c>
      <c r="P94" s="35" t="str">
        <f t="shared" si="16"/>
        <v/>
      </c>
      <c r="Q94" s="35" t="str">
        <f t="shared" si="16"/>
        <v/>
      </c>
      <c r="R94" s="35" t="str">
        <f t="shared" si="16"/>
        <v/>
      </c>
      <c r="S94" s="35" t="str">
        <f t="shared" si="16"/>
        <v/>
      </c>
      <c r="T94" s="35" t="str">
        <f t="shared" si="16"/>
        <v/>
      </c>
      <c r="U94" s="35" t="str">
        <f t="shared" si="16"/>
        <v/>
      </c>
      <c r="V94" s="35" t="str">
        <f t="shared" si="16"/>
        <v/>
      </c>
      <c r="W94" s="35" t="str">
        <f t="shared" si="16"/>
        <v/>
      </c>
      <c r="X94" s="35" t="str">
        <f t="shared" si="16"/>
        <v/>
      </c>
      <c r="Y94" s="35" t="str">
        <f t="shared" si="16"/>
        <v/>
      </c>
      <c r="Z94" s="35" t="str">
        <f t="shared" si="16"/>
        <v/>
      </c>
      <c r="AA94" s="35" t="str">
        <f t="shared" si="16"/>
        <v/>
      </c>
      <c r="AB94" s="35" t="str">
        <f t="shared" si="16"/>
        <v/>
      </c>
      <c r="AC94" s="35" t="str">
        <f t="shared" si="16"/>
        <v/>
      </c>
      <c r="AD94" s="35" t="str">
        <f t="shared" si="16"/>
        <v/>
      </c>
    </row>
    <row r="95" spans="2:30" ht="12.75" customHeight="1" x14ac:dyDescent="0.2">
      <c r="B95" s="6" t="s">
        <v>18</v>
      </c>
      <c r="D95" s="77" t="s">
        <v>4</v>
      </c>
      <c r="E95" s="78"/>
      <c r="F95" s="78"/>
      <c r="G95" s="78"/>
      <c r="H95" s="78"/>
      <c r="I95" s="78"/>
      <c r="J95" s="78"/>
      <c r="K95" s="78"/>
      <c r="L95" s="79"/>
      <c r="M95" s="36" t="str">
        <f t="shared" ref="M95:AD95" si="17">IF(M55="","",IF(M94="LS","LS",IF(M94&lt;&gt;"",ROUNDUP(M94,0),"")))</f>
        <v/>
      </c>
      <c r="N95" s="36" t="str">
        <f t="shared" si="17"/>
        <v/>
      </c>
      <c r="O95" s="36" t="str">
        <f t="shared" si="17"/>
        <v/>
      </c>
      <c r="P95" s="36" t="str">
        <f t="shared" si="17"/>
        <v/>
      </c>
      <c r="Q95" s="36" t="str">
        <f t="shared" si="17"/>
        <v/>
      </c>
      <c r="R95" s="36" t="str">
        <f t="shared" si="17"/>
        <v/>
      </c>
      <c r="S95" s="36" t="str">
        <f t="shared" si="17"/>
        <v/>
      </c>
      <c r="T95" s="36" t="str">
        <f t="shared" si="17"/>
        <v/>
      </c>
      <c r="U95" s="36" t="str">
        <f t="shared" si="17"/>
        <v/>
      </c>
      <c r="V95" s="36" t="str">
        <f t="shared" si="17"/>
        <v/>
      </c>
      <c r="W95" s="36" t="str">
        <f t="shared" si="17"/>
        <v/>
      </c>
      <c r="X95" s="36" t="str">
        <f t="shared" si="17"/>
        <v/>
      </c>
      <c r="Y95" s="36" t="str">
        <f t="shared" si="17"/>
        <v/>
      </c>
      <c r="Z95" s="36" t="str">
        <f t="shared" si="17"/>
        <v/>
      </c>
      <c r="AA95" s="36" t="str">
        <f t="shared" si="17"/>
        <v/>
      </c>
      <c r="AB95" s="36" t="str">
        <f t="shared" si="17"/>
        <v/>
      </c>
      <c r="AC95" s="36" t="str">
        <f t="shared" si="17"/>
        <v/>
      </c>
      <c r="AD95" s="36" t="str">
        <f t="shared" si="17"/>
        <v/>
      </c>
    </row>
    <row r="96" spans="2:30" ht="12.75" customHeight="1" thickBot="1" x14ac:dyDescent="0.25"/>
    <row r="97" spans="2:30" ht="12.75" customHeight="1" thickBot="1" x14ac:dyDescent="0.25">
      <c r="B97" s="40" t="s">
        <v>16</v>
      </c>
      <c r="D97" s="59" t="str">
        <f>"PAVEMENT CALC SHEET " &amp; B98</f>
        <v xml:space="preserve">PAVEMENT CALC SHEET </v>
      </c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2:30" ht="12.75" customHeight="1" thickBot="1" x14ac:dyDescent="0.25">
      <c r="B98" s="44"/>
      <c r="D98" s="11"/>
      <c r="E98" s="11"/>
      <c r="F98" s="11"/>
      <c r="G98" s="11"/>
      <c r="H98" s="11"/>
      <c r="I98" s="12"/>
      <c r="J98" s="12"/>
      <c r="K98" s="12"/>
      <c r="L98" s="13" t="s">
        <v>14</v>
      </c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</row>
    <row r="99" spans="2:30" ht="12.75" customHeight="1" x14ac:dyDescent="0.2">
      <c r="D99" s="11"/>
      <c r="E99" s="11"/>
      <c r="F99" s="11"/>
      <c r="G99" s="11"/>
      <c r="H99" s="11"/>
      <c r="I99" s="12"/>
      <c r="J99" s="12"/>
      <c r="K99" s="12"/>
      <c r="L99" s="13" t="s">
        <v>15</v>
      </c>
      <c r="M99" s="15"/>
      <c r="N99" s="15"/>
      <c r="O99" s="15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</row>
    <row r="100" spans="2:30" ht="12.75" customHeight="1" x14ac:dyDescent="0.2">
      <c r="D100" s="12"/>
      <c r="E100" s="12"/>
      <c r="F100" s="1"/>
      <c r="G100" s="17"/>
      <c r="H100" s="12"/>
      <c r="I100" s="11"/>
      <c r="J100" s="12"/>
      <c r="K100" s="12"/>
      <c r="L100" s="13" t="s">
        <v>6</v>
      </c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</row>
    <row r="101" spans="2:30" ht="12.75" customHeight="1" thickBot="1" x14ac:dyDescent="0.25">
      <c r="D101" s="12"/>
      <c r="E101" s="12"/>
      <c r="F101" s="1"/>
      <c r="G101" s="17"/>
      <c r="H101" s="12"/>
      <c r="I101" s="11"/>
      <c r="J101" s="12"/>
      <c r="K101" s="12"/>
      <c r="L101" s="13" t="s">
        <v>7</v>
      </c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</row>
    <row r="102" spans="2:30" ht="12.75" customHeight="1" x14ac:dyDescent="0.2">
      <c r="B102" s="56" t="s">
        <v>17</v>
      </c>
      <c r="D102" s="60" t="s">
        <v>13</v>
      </c>
      <c r="E102" s="61"/>
      <c r="F102" s="62"/>
      <c r="G102" s="66" t="s">
        <v>8</v>
      </c>
      <c r="H102" s="68" t="s">
        <v>0</v>
      </c>
      <c r="I102" s="68" t="s">
        <v>29</v>
      </c>
      <c r="J102" s="68" t="s">
        <v>30</v>
      </c>
      <c r="K102" s="68" t="s">
        <v>31</v>
      </c>
      <c r="L102" s="68" t="s">
        <v>2</v>
      </c>
      <c r="M102" s="19" t="str">
        <f t="shared" ref="M102:AD102" si="18">IF(OR(TRIM(M98)=0,TRIM(M98)=""),"",IF(IFERROR(TRIM(INDEX(QryItemNamed,MATCH(TRIM(M98),ITEM,0),2)),"")="Y","SPECIAL",LEFT(IFERROR(TRIM(INDEX(ITEM,MATCH(TRIM(M98),ITEM,0))),""),3)))</f>
        <v/>
      </c>
      <c r="N102" s="19" t="str">
        <f t="shared" si="18"/>
        <v/>
      </c>
      <c r="O102" s="19" t="str">
        <f t="shared" si="18"/>
        <v/>
      </c>
      <c r="P102" s="19" t="str">
        <f t="shared" si="18"/>
        <v/>
      </c>
      <c r="Q102" s="19" t="str">
        <f t="shared" si="18"/>
        <v/>
      </c>
      <c r="R102" s="19" t="str">
        <f t="shared" si="18"/>
        <v/>
      </c>
      <c r="S102" s="19" t="str">
        <f t="shared" si="18"/>
        <v/>
      </c>
      <c r="T102" s="19" t="str">
        <f t="shared" si="18"/>
        <v/>
      </c>
      <c r="U102" s="19" t="str">
        <f t="shared" si="18"/>
        <v/>
      </c>
      <c r="V102" s="19" t="str">
        <f t="shared" si="18"/>
        <v/>
      </c>
      <c r="W102" s="19" t="str">
        <f t="shared" si="18"/>
        <v/>
      </c>
      <c r="X102" s="19" t="str">
        <f t="shared" si="18"/>
        <v/>
      </c>
      <c r="Y102" s="19" t="str">
        <f t="shared" si="18"/>
        <v/>
      </c>
      <c r="Z102" s="19" t="str">
        <f t="shared" si="18"/>
        <v/>
      </c>
      <c r="AA102" s="19" t="str">
        <f t="shared" si="18"/>
        <v/>
      </c>
      <c r="AB102" s="19" t="str">
        <f t="shared" si="18"/>
        <v/>
      </c>
      <c r="AC102" s="19" t="str">
        <f t="shared" si="18"/>
        <v/>
      </c>
      <c r="AD102" s="19" t="str">
        <f t="shared" si="18"/>
        <v/>
      </c>
    </row>
    <row r="103" spans="2:30" ht="19.149999999999999" customHeight="1" x14ac:dyDescent="0.2">
      <c r="B103" s="57"/>
      <c r="D103" s="63"/>
      <c r="E103" s="64"/>
      <c r="F103" s="65"/>
      <c r="G103" s="67"/>
      <c r="H103" s="69"/>
      <c r="I103" s="69"/>
      <c r="J103" s="69"/>
      <c r="K103" s="69"/>
      <c r="L103" s="69"/>
      <c r="M103" s="70" t="str">
        <f t="shared" ref="M103:AD103" si="19">IF(OR(TRIM(M98)=0,TRIM(M98)=""),IF(M99="","",M99),IF(IFERROR(TRIM(INDEX(QryItemNamed,MATCH(TRIM(M98),ITEM,0),2)),"")="Y",RIGHT(IFERROR(TRIM(INDEX(QryItemNamed,MATCH(TRIM(M98),ITEM,0),4)),"123456789012"),LEN(IFERROR(TRIM(INDEX(QryItemNamed,MATCH(TRIM(M98),ITEM,0),4)),"123456789012"))-10)&amp;M99,IFERROR(TRIM(INDEX(QryItemNamed,MATCH(TRIM(M98),ITEM,0),4))&amp;M99,"ITEM CODE DOES NOT EXIST IN ITEM MASTER")))</f>
        <v/>
      </c>
      <c r="N103" s="70" t="str">
        <f t="shared" si="19"/>
        <v/>
      </c>
      <c r="O103" s="70" t="str">
        <f t="shared" si="19"/>
        <v/>
      </c>
      <c r="P103" s="70" t="str">
        <f t="shared" si="19"/>
        <v/>
      </c>
      <c r="Q103" s="70" t="str">
        <f t="shared" si="19"/>
        <v/>
      </c>
      <c r="R103" s="70" t="str">
        <f t="shared" si="19"/>
        <v/>
      </c>
      <c r="S103" s="70" t="str">
        <f t="shared" si="19"/>
        <v/>
      </c>
      <c r="T103" s="70" t="str">
        <f t="shared" si="19"/>
        <v/>
      </c>
      <c r="U103" s="70" t="str">
        <f t="shared" si="19"/>
        <v/>
      </c>
      <c r="V103" s="70" t="str">
        <f t="shared" si="19"/>
        <v/>
      </c>
      <c r="W103" s="70" t="str">
        <f t="shared" si="19"/>
        <v/>
      </c>
      <c r="X103" s="70" t="str">
        <f t="shared" si="19"/>
        <v/>
      </c>
      <c r="Y103" s="70" t="str">
        <f t="shared" si="19"/>
        <v/>
      </c>
      <c r="Z103" s="70" t="str">
        <f t="shared" si="19"/>
        <v/>
      </c>
      <c r="AA103" s="70" t="str">
        <f t="shared" si="19"/>
        <v/>
      </c>
      <c r="AB103" s="70" t="str">
        <f t="shared" si="19"/>
        <v/>
      </c>
      <c r="AC103" s="70" t="str">
        <f t="shared" si="19"/>
        <v/>
      </c>
      <c r="AD103" s="70" t="str">
        <f t="shared" si="19"/>
        <v/>
      </c>
    </row>
    <row r="104" spans="2:30" ht="12.75" customHeight="1" x14ac:dyDescent="0.2">
      <c r="B104" s="57"/>
      <c r="D104" s="63"/>
      <c r="E104" s="64"/>
      <c r="F104" s="65"/>
      <c r="G104" s="67"/>
      <c r="H104" s="69"/>
      <c r="I104" s="69"/>
      <c r="J104" s="69"/>
      <c r="K104" s="69"/>
      <c r="L104" s="69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</row>
    <row r="105" spans="2:30" ht="12.75" customHeight="1" x14ac:dyDescent="0.2">
      <c r="B105" s="57"/>
      <c r="D105" s="63"/>
      <c r="E105" s="64"/>
      <c r="F105" s="65"/>
      <c r="G105" s="67"/>
      <c r="H105" s="69"/>
      <c r="I105" s="69"/>
      <c r="J105" s="69"/>
      <c r="K105" s="69"/>
      <c r="L105" s="69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</row>
    <row r="106" spans="2:30" ht="12.75" customHeight="1" x14ac:dyDescent="0.2">
      <c r="B106" s="57"/>
      <c r="D106" s="63"/>
      <c r="E106" s="64"/>
      <c r="F106" s="65"/>
      <c r="G106" s="67"/>
      <c r="H106" s="69"/>
      <c r="I106" s="69"/>
      <c r="J106" s="69"/>
      <c r="K106" s="69"/>
      <c r="L106" s="69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</row>
    <row r="107" spans="2:30" ht="12.75" customHeight="1" x14ac:dyDescent="0.2">
      <c r="B107" s="57"/>
      <c r="D107" s="63"/>
      <c r="E107" s="64"/>
      <c r="F107" s="65"/>
      <c r="G107" s="67"/>
      <c r="H107" s="69"/>
      <c r="I107" s="69"/>
      <c r="J107" s="69"/>
      <c r="K107" s="69"/>
      <c r="L107" s="69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</row>
    <row r="108" spans="2:30" ht="12.75" customHeight="1" x14ac:dyDescent="0.2">
      <c r="B108" s="57"/>
      <c r="D108" s="63"/>
      <c r="E108" s="64"/>
      <c r="F108" s="65"/>
      <c r="G108" s="67"/>
      <c r="H108" s="69"/>
      <c r="I108" s="69"/>
      <c r="J108" s="69"/>
      <c r="K108" s="69"/>
      <c r="L108" s="69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</row>
    <row r="109" spans="2:30" ht="12.75" customHeight="1" x14ac:dyDescent="0.2">
      <c r="B109" s="57"/>
      <c r="D109" s="63"/>
      <c r="E109" s="64"/>
      <c r="F109" s="65"/>
      <c r="G109" s="67"/>
      <c r="H109" s="69"/>
      <c r="I109" s="69"/>
      <c r="J109" s="69"/>
      <c r="K109" s="69"/>
      <c r="L109" s="69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</row>
    <row r="110" spans="2:30" ht="12.75" customHeight="1" x14ac:dyDescent="0.2">
      <c r="B110" s="57"/>
      <c r="D110" s="63"/>
      <c r="E110" s="64"/>
      <c r="F110" s="65"/>
      <c r="G110" s="67"/>
      <c r="H110" s="69"/>
      <c r="I110" s="69"/>
      <c r="J110" s="69"/>
      <c r="K110" s="69"/>
      <c r="L110" s="69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</row>
    <row r="111" spans="2:30" ht="12.75" customHeight="1" x14ac:dyDescent="0.2">
      <c r="B111" s="57"/>
      <c r="D111" s="63"/>
      <c r="E111" s="64"/>
      <c r="F111" s="65"/>
      <c r="G111" s="67"/>
      <c r="H111" s="69"/>
      <c r="I111" s="69"/>
      <c r="J111" s="69"/>
      <c r="K111" s="69"/>
      <c r="L111" s="69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</row>
    <row r="112" spans="2:30" ht="12.75" customHeight="1" x14ac:dyDescent="0.2">
      <c r="B112" s="57"/>
      <c r="D112" s="63"/>
      <c r="E112" s="64"/>
      <c r="F112" s="65"/>
      <c r="G112" s="67"/>
      <c r="H112" s="69"/>
      <c r="I112" s="69"/>
      <c r="J112" s="69"/>
      <c r="K112" s="69"/>
      <c r="L112" s="69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  <c r="AB112" s="71"/>
      <c r="AC112" s="71"/>
      <c r="AD112" s="71"/>
    </row>
    <row r="113" spans="2:30" ht="12.75" customHeight="1" x14ac:dyDescent="0.2">
      <c r="B113" s="57"/>
      <c r="D113" s="63"/>
      <c r="E113" s="64"/>
      <c r="F113" s="65"/>
      <c r="G113" s="67"/>
      <c r="H113" s="69"/>
      <c r="I113" s="69"/>
      <c r="J113" s="69"/>
      <c r="K113" s="69"/>
      <c r="L113" s="69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</row>
    <row r="114" spans="2:30" ht="12.75" customHeight="1" x14ac:dyDescent="0.2">
      <c r="B114" s="57"/>
      <c r="D114" s="63"/>
      <c r="E114" s="64"/>
      <c r="F114" s="65"/>
      <c r="G114" s="67"/>
      <c r="H114" s="69"/>
      <c r="I114" s="69"/>
      <c r="J114" s="69"/>
      <c r="K114" s="69"/>
      <c r="L114" s="69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</row>
    <row r="115" spans="2:30" ht="12.75" customHeight="1" thickBot="1" x14ac:dyDescent="0.25">
      <c r="B115" s="58"/>
      <c r="D115" s="73"/>
      <c r="E115" s="73"/>
      <c r="F115" s="73"/>
      <c r="G115" s="20"/>
      <c r="H115" s="21"/>
      <c r="I115" s="22" t="s">
        <v>5</v>
      </c>
      <c r="J115" s="22" t="s">
        <v>5</v>
      </c>
      <c r="K115" s="22" t="s">
        <v>9</v>
      </c>
      <c r="L115" s="22" t="s">
        <v>9</v>
      </c>
      <c r="M115" s="22" t="str">
        <f t="shared" ref="M115:AD115" si="20">IF(OR(TRIM(M98)=0,TRIM(M98)=""),"",IFERROR(TRIM(INDEX(QryItemNamed,MATCH(TRIM(M98),ITEM,0),3)),""))</f>
        <v/>
      </c>
      <c r="N115" s="22" t="str">
        <f t="shared" si="20"/>
        <v/>
      </c>
      <c r="O115" s="22" t="str">
        <f t="shared" si="20"/>
        <v/>
      </c>
      <c r="P115" s="22" t="str">
        <f t="shared" si="20"/>
        <v/>
      </c>
      <c r="Q115" s="22" t="str">
        <f t="shared" si="20"/>
        <v/>
      </c>
      <c r="R115" s="22" t="str">
        <f t="shared" si="20"/>
        <v/>
      </c>
      <c r="S115" s="22" t="str">
        <f t="shared" si="20"/>
        <v/>
      </c>
      <c r="T115" s="22" t="str">
        <f t="shared" si="20"/>
        <v/>
      </c>
      <c r="U115" s="22" t="str">
        <f t="shared" si="20"/>
        <v/>
      </c>
      <c r="V115" s="22" t="str">
        <f t="shared" si="20"/>
        <v/>
      </c>
      <c r="W115" s="22" t="str">
        <f t="shared" si="20"/>
        <v/>
      </c>
      <c r="X115" s="22" t="str">
        <f t="shared" si="20"/>
        <v/>
      </c>
      <c r="Y115" s="22" t="str">
        <f t="shared" si="20"/>
        <v/>
      </c>
      <c r="Z115" s="22" t="str">
        <f t="shared" si="20"/>
        <v/>
      </c>
      <c r="AA115" s="22" t="str">
        <f t="shared" si="20"/>
        <v/>
      </c>
      <c r="AB115" s="22" t="str">
        <f t="shared" si="20"/>
        <v/>
      </c>
      <c r="AC115" s="22" t="str">
        <f t="shared" si="20"/>
        <v/>
      </c>
      <c r="AD115" s="22" t="str">
        <f t="shared" si="20"/>
        <v/>
      </c>
    </row>
    <row r="116" spans="2:30" ht="12.75" customHeight="1" x14ac:dyDescent="0.2">
      <c r="B116" s="41"/>
      <c r="D116" s="25"/>
      <c r="E116" s="25"/>
      <c r="F116" s="25"/>
      <c r="G116" s="23"/>
      <c r="H116" s="24"/>
      <c r="I116" s="25" t="str">
        <f>IF(D116&lt;&gt;"",(F116-D116)*5280,"")</f>
        <v/>
      </c>
      <c r="J116" s="25"/>
      <c r="K116" s="25" t="str">
        <f>IF(D116&lt;&gt;"",I116*J116/9,"")</f>
        <v/>
      </c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6"/>
      <c r="AD116" s="25"/>
    </row>
    <row r="117" spans="2:30" ht="12.75" customHeight="1" x14ac:dyDescent="0.2">
      <c r="B117" s="42"/>
      <c r="D117" s="25"/>
      <c r="E117" s="25" t="s">
        <v>1</v>
      </c>
      <c r="F117" s="25"/>
      <c r="G117" s="23"/>
      <c r="H117" s="24"/>
      <c r="I117" s="25" t="str">
        <f t="shared" ref="I117:I136" si="21">IF(D117&lt;&gt;"",(F117-D117)*5280,"")</f>
        <v/>
      </c>
      <c r="J117" s="25"/>
      <c r="K117" s="25" t="str">
        <f t="shared" ref="K117:K136" si="22">IF(D117&lt;&gt;"",I117*J117/9,"")</f>
        <v/>
      </c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6"/>
      <c r="AD117" s="27"/>
    </row>
    <row r="118" spans="2:30" ht="12.75" customHeight="1" x14ac:dyDescent="0.2">
      <c r="B118" s="42"/>
      <c r="D118" s="27"/>
      <c r="E118" s="27"/>
      <c r="F118" s="27"/>
      <c r="G118" s="28"/>
      <c r="H118" s="29"/>
      <c r="I118" s="27" t="str">
        <f t="shared" si="21"/>
        <v/>
      </c>
      <c r="J118" s="27"/>
      <c r="K118" s="27" t="str">
        <f t="shared" si="22"/>
        <v/>
      </c>
      <c r="L118" s="27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7"/>
      <c r="AC118" s="26"/>
      <c r="AD118" s="27"/>
    </row>
    <row r="119" spans="2:30" ht="12.75" customHeight="1" x14ac:dyDescent="0.2">
      <c r="B119" s="42"/>
      <c r="D119" s="27"/>
      <c r="E119" s="27"/>
      <c r="F119" s="27"/>
      <c r="G119" s="28"/>
      <c r="H119" s="29"/>
      <c r="I119" s="27" t="str">
        <f t="shared" si="21"/>
        <v/>
      </c>
      <c r="J119" s="27"/>
      <c r="K119" s="27" t="str">
        <f t="shared" si="22"/>
        <v/>
      </c>
      <c r="L119" s="27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7"/>
      <c r="AC119" s="26"/>
      <c r="AD119" s="27"/>
    </row>
    <row r="120" spans="2:30" ht="12.75" customHeight="1" x14ac:dyDescent="0.2">
      <c r="B120" s="42"/>
      <c r="D120" s="27"/>
      <c r="E120" s="27"/>
      <c r="F120" s="27"/>
      <c r="G120" s="28"/>
      <c r="H120" s="29"/>
      <c r="I120" s="27" t="str">
        <f t="shared" si="21"/>
        <v/>
      </c>
      <c r="J120" s="27"/>
      <c r="K120" s="27" t="str">
        <f t="shared" si="22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5"/>
      <c r="X120" s="25"/>
      <c r="Y120" s="30"/>
      <c r="Z120" s="30"/>
      <c r="AA120" s="27"/>
      <c r="AB120" s="27"/>
      <c r="AC120" s="26"/>
      <c r="AD120" s="27"/>
    </row>
    <row r="121" spans="2:30" ht="12.75" customHeight="1" x14ac:dyDescent="0.2">
      <c r="B121" s="42"/>
      <c r="D121" s="27"/>
      <c r="E121" s="27"/>
      <c r="F121" s="27"/>
      <c r="G121" s="28"/>
      <c r="H121" s="29"/>
      <c r="I121" s="27" t="str">
        <f t="shared" si="21"/>
        <v/>
      </c>
      <c r="J121" s="27"/>
      <c r="K121" s="27" t="str">
        <f t="shared" si="22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0"/>
      <c r="Z121" s="30"/>
      <c r="AA121" s="27"/>
      <c r="AB121" s="27"/>
      <c r="AC121" s="26"/>
      <c r="AD121" s="27"/>
    </row>
    <row r="122" spans="2:30" ht="12.75" customHeight="1" x14ac:dyDescent="0.2">
      <c r="B122" s="42"/>
      <c r="D122" s="27"/>
      <c r="E122" s="27"/>
      <c r="F122" s="27"/>
      <c r="G122" s="28"/>
      <c r="H122" s="29"/>
      <c r="I122" s="27" t="str">
        <f t="shared" si="21"/>
        <v/>
      </c>
      <c r="J122" s="27"/>
      <c r="K122" s="27" t="str">
        <f t="shared" si="22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0"/>
      <c r="Z122" s="30"/>
      <c r="AA122" s="27"/>
      <c r="AB122" s="27"/>
      <c r="AC122" s="26"/>
      <c r="AD122" s="27"/>
    </row>
    <row r="123" spans="2:30" ht="12.75" customHeight="1" x14ac:dyDescent="0.2">
      <c r="B123" s="42"/>
      <c r="D123" s="27"/>
      <c r="E123" s="27"/>
      <c r="F123" s="27"/>
      <c r="G123" s="28"/>
      <c r="H123" s="29"/>
      <c r="I123" s="27" t="str">
        <f t="shared" si="21"/>
        <v/>
      </c>
      <c r="J123" s="27"/>
      <c r="K123" s="27" t="str">
        <f t="shared" si="22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0"/>
      <c r="Z123" s="30"/>
      <c r="AA123" s="27"/>
      <c r="AB123" s="27"/>
      <c r="AC123" s="26"/>
      <c r="AD123" s="27"/>
    </row>
    <row r="124" spans="2:30" ht="12.75" customHeight="1" x14ac:dyDescent="0.2">
      <c r="B124" s="42"/>
      <c r="D124" s="27"/>
      <c r="E124" s="27"/>
      <c r="F124" s="27"/>
      <c r="G124" s="28"/>
      <c r="H124" s="29"/>
      <c r="I124" s="27" t="str">
        <f t="shared" si="21"/>
        <v/>
      </c>
      <c r="J124" s="27"/>
      <c r="K124" s="27" t="str">
        <f t="shared" si="22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0"/>
      <c r="Z124" s="30"/>
      <c r="AA124" s="27"/>
      <c r="AB124" s="27"/>
      <c r="AC124" s="26"/>
      <c r="AD124" s="27"/>
    </row>
    <row r="125" spans="2:30" ht="12.75" customHeight="1" x14ac:dyDescent="0.2">
      <c r="B125" s="42"/>
      <c r="D125" s="27"/>
      <c r="E125" s="27"/>
      <c r="F125" s="27"/>
      <c r="G125" s="28"/>
      <c r="H125" s="29"/>
      <c r="I125" s="27" t="str">
        <f t="shared" si="21"/>
        <v/>
      </c>
      <c r="J125" s="27"/>
      <c r="K125" s="27" t="str">
        <f t="shared" si="22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0"/>
      <c r="Z125" s="30"/>
      <c r="AA125" s="27"/>
      <c r="AB125" s="27"/>
      <c r="AC125" s="26"/>
      <c r="AD125" s="27"/>
    </row>
    <row r="126" spans="2:30" ht="12.75" customHeight="1" x14ac:dyDescent="0.2">
      <c r="B126" s="42"/>
      <c r="D126" s="27"/>
      <c r="E126" s="27"/>
      <c r="F126" s="27"/>
      <c r="G126" s="28"/>
      <c r="H126" s="29"/>
      <c r="I126" s="27" t="str">
        <f t="shared" si="21"/>
        <v/>
      </c>
      <c r="J126" s="27"/>
      <c r="K126" s="27" t="str">
        <f t="shared" si="22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0"/>
      <c r="Z126" s="30"/>
      <c r="AA126" s="27"/>
      <c r="AB126" s="27"/>
      <c r="AC126" s="26"/>
      <c r="AD126" s="27"/>
    </row>
    <row r="127" spans="2:30" ht="12.75" customHeight="1" x14ac:dyDescent="0.2">
      <c r="B127" s="42"/>
      <c r="D127" s="27"/>
      <c r="E127" s="27"/>
      <c r="F127" s="27"/>
      <c r="G127" s="28"/>
      <c r="H127" s="29"/>
      <c r="I127" s="27" t="str">
        <f t="shared" si="21"/>
        <v/>
      </c>
      <c r="J127" s="27"/>
      <c r="K127" s="27" t="str">
        <f t="shared" si="22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0"/>
      <c r="Z127" s="30"/>
      <c r="AA127" s="27"/>
      <c r="AB127" s="27"/>
      <c r="AC127" s="26"/>
      <c r="AD127" s="27"/>
    </row>
    <row r="128" spans="2:30" ht="12.75" customHeight="1" x14ac:dyDescent="0.2">
      <c r="B128" s="42"/>
      <c r="D128" s="27"/>
      <c r="E128" s="27"/>
      <c r="F128" s="27"/>
      <c r="G128" s="28"/>
      <c r="H128" s="29"/>
      <c r="I128" s="27" t="str">
        <f t="shared" si="21"/>
        <v/>
      </c>
      <c r="J128" s="27"/>
      <c r="K128" s="27" t="str">
        <f t="shared" si="22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0"/>
      <c r="Z128" s="30"/>
      <c r="AA128" s="27"/>
      <c r="AB128" s="27"/>
      <c r="AC128" s="26"/>
      <c r="AD128" s="27"/>
    </row>
    <row r="129" spans="2:30" ht="12.75" customHeight="1" x14ac:dyDescent="0.2">
      <c r="B129" s="42"/>
      <c r="D129" s="27"/>
      <c r="E129" s="27"/>
      <c r="F129" s="27"/>
      <c r="G129" s="28"/>
      <c r="H129" s="29"/>
      <c r="I129" s="27" t="str">
        <f t="shared" si="21"/>
        <v/>
      </c>
      <c r="J129" s="27"/>
      <c r="K129" s="27" t="str">
        <f t="shared" si="22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0"/>
      <c r="Z129" s="30"/>
      <c r="AA129" s="27"/>
      <c r="AB129" s="27"/>
      <c r="AC129" s="26"/>
      <c r="AD129" s="27"/>
    </row>
    <row r="130" spans="2:30" ht="12.75" customHeight="1" x14ac:dyDescent="0.2">
      <c r="B130" s="42"/>
      <c r="D130" s="27"/>
      <c r="E130" s="27"/>
      <c r="F130" s="27"/>
      <c r="G130" s="28"/>
      <c r="H130" s="29"/>
      <c r="I130" s="27" t="str">
        <f t="shared" si="21"/>
        <v/>
      </c>
      <c r="J130" s="27"/>
      <c r="K130" s="27" t="str">
        <f t="shared" si="22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0"/>
      <c r="Z130" s="30"/>
      <c r="AA130" s="27"/>
      <c r="AB130" s="27"/>
      <c r="AC130" s="26"/>
      <c r="AD130" s="27"/>
    </row>
    <row r="131" spans="2:30" ht="12.75" customHeight="1" x14ac:dyDescent="0.2">
      <c r="B131" s="42"/>
      <c r="D131" s="27"/>
      <c r="E131" s="27"/>
      <c r="F131" s="27"/>
      <c r="G131" s="28"/>
      <c r="H131" s="29"/>
      <c r="I131" s="27" t="str">
        <f t="shared" si="21"/>
        <v/>
      </c>
      <c r="J131" s="27"/>
      <c r="K131" s="27" t="str">
        <f t="shared" si="22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5"/>
      <c r="X131" s="25"/>
      <c r="Y131" s="30"/>
      <c r="Z131" s="30"/>
      <c r="AA131" s="27"/>
      <c r="AB131" s="27"/>
      <c r="AC131" s="26"/>
      <c r="AD131" s="27"/>
    </row>
    <row r="132" spans="2:30" ht="12.75" customHeight="1" x14ac:dyDescent="0.2">
      <c r="B132" s="42"/>
      <c r="D132" s="27"/>
      <c r="E132" s="27"/>
      <c r="F132" s="27"/>
      <c r="G132" s="28"/>
      <c r="H132" s="29"/>
      <c r="I132" s="27" t="str">
        <f t="shared" si="21"/>
        <v/>
      </c>
      <c r="J132" s="27"/>
      <c r="K132" s="27" t="str">
        <f t="shared" si="22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5"/>
      <c r="X132" s="25"/>
      <c r="Y132" s="30"/>
      <c r="Z132" s="30"/>
      <c r="AA132" s="27"/>
      <c r="AB132" s="27"/>
      <c r="AC132" s="26"/>
      <c r="AD132" s="27"/>
    </row>
    <row r="133" spans="2:30" ht="12.75" customHeight="1" x14ac:dyDescent="0.2">
      <c r="B133" s="42"/>
      <c r="D133" s="33"/>
      <c r="E133" s="33"/>
      <c r="F133" s="33"/>
      <c r="G133" s="32"/>
      <c r="H133" s="31"/>
      <c r="I133" s="33" t="str">
        <f t="shared" si="21"/>
        <v/>
      </c>
      <c r="J133" s="33"/>
      <c r="K133" s="33" t="str">
        <f t="shared" si="22"/>
        <v/>
      </c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4"/>
      <c r="Z133" s="34"/>
      <c r="AA133" s="33"/>
      <c r="AB133" s="33"/>
      <c r="AC133" s="34"/>
      <c r="AD133" s="33"/>
    </row>
    <row r="134" spans="2:30" ht="12.75" customHeight="1" x14ac:dyDescent="0.2">
      <c r="B134" s="42"/>
      <c r="D134" s="33"/>
      <c r="E134" s="33"/>
      <c r="F134" s="33"/>
      <c r="G134" s="32"/>
      <c r="H134" s="31"/>
      <c r="I134" s="33" t="str">
        <f t="shared" si="21"/>
        <v/>
      </c>
      <c r="J134" s="33"/>
      <c r="K134" s="33" t="str">
        <f t="shared" si="22"/>
        <v/>
      </c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4"/>
      <c r="Z134" s="34"/>
      <c r="AA134" s="33"/>
      <c r="AB134" s="33"/>
      <c r="AC134" s="34"/>
      <c r="AD134" s="33"/>
    </row>
    <row r="135" spans="2:30" ht="12.75" customHeight="1" x14ac:dyDescent="0.2">
      <c r="B135" s="42"/>
      <c r="D135" s="33"/>
      <c r="E135" s="33"/>
      <c r="F135" s="33"/>
      <c r="G135" s="32"/>
      <c r="H135" s="31"/>
      <c r="I135" s="33" t="str">
        <f t="shared" si="21"/>
        <v/>
      </c>
      <c r="J135" s="33"/>
      <c r="K135" s="33" t="str">
        <f t="shared" si="22"/>
        <v/>
      </c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4"/>
      <c r="Z135" s="34"/>
      <c r="AA135" s="33"/>
      <c r="AB135" s="33"/>
      <c r="AC135" s="34"/>
      <c r="AD135" s="33"/>
    </row>
    <row r="136" spans="2:30" ht="12.75" customHeight="1" thickBot="1" x14ac:dyDescent="0.25">
      <c r="B136" s="43"/>
      <c r="D136" s="33"/>
      <c r="E136" s="33"/>
      <c r="F136" s="33"/>
      <c r="G136" s="32"/>
      <c r="H136" s="31"/>
      <c r="I136" s="31" t="str">
        <f t="shared" si="21"/>
        <v/>
      </c>
      <c r="J136" s="33"/>
      <c r="K136" s="33" t="str">
        <f t="shared" si="22"/>
        <v/>
      </c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4"/>
      <c r="Z136" s="34"/>
      <c r="AA136" s="33"/>
      <c r="AB136" s="33"/>
      <c r="AC136" s="34"/>
      <c r="AD136" s="33"/>
    </row>
    <row r="137" spans="2:30" ht="12.75" customHeight="1" thickBot="1" x14ac:dyDescent="0.25">
      <c r="D137" s="74" t="s">
        <v>3</v>
      </c>
      <c r="E137" s="75"/>
      <c r="F137" s="75"/>
      <c r="G137" s="75"/>
      <c r="H137" s="75"/>
      <c r="I137" s="75"/>
      <c r="J137" s="75"/>
      <c r="K137" s="75"/>
      <c r="L137" s="76"/>
      <c r="M137" s="35" t="str">
        <f t="shared" ref="M137:AD137" si="23">IF(M98="","",IF(OR(M115="", M115="LS", M115="LUMP"),IF(SUM(COUNTIF(M116:M136,"LS")+COUNTIF(M116:M136,"LUMP"))&gt;0,"LS",""),IF(SUM(M116:M136)&lt;&gt;0,SUM(M116:M136),"")))</f>
        <v/>
      </c>
      <c r="N137" s="35" t="str">
        <f t="shared" si="23"/>
        <v/>
      </c>
      <c r="O137" s="35" t="str">
        <f t="shared" si="23"/>
        <v/>
      </c>
      <c r="P137" s="35" t="str">
        <f t="shared" si="23"/>
        <v/>
      </c>
      <c r="Q137" s="35" t="str">
        <f t="shared" si="23"/>
        <v/>
      </c>
      <c r="R137" s="35" t="str">
        <f t="shared" si="23"/>
        <v/>
      </c>
      <c r="S137" s="35" t="str">
        <f t="shared" si="23"/>
        <v/>
      </c>
      <c r="T137" s="35" t="str">
        <f t="shared" si="23"/>
        <v/>
      </c>
      <c r="U137" s="35" t="str">
        <f t="shared" si="23"/>
        <v/>
      </c>
      <c r="V137" s="35" t="str">
        <f t="shared" si="23"/>
        <v/>
      </c>
      <c r="W137" s="35" t="str">
        <f t="shared" si="23"/>
        <v/>
      </c>
      <c r="X137" s="35" t="str">
        <f t="shared" si="23"/>
        <v/>
      </c>
      <c r="Y137" s="35" t="str">
        <f t="shared" si="23"/>
        <v/>
      </c>
      <c r="Z137" s="35" t="str">
        <f t="shared" si="23"/>
        <v/>
      </c>
      <c r="AA137" s="35" t="str">
        <f t="shared" si="23"/>
        <v/>
      </c>
      <c r="AB137" s="35" t="str">
        <f t="shared" si="23"/>
        <v/>
      </c>
      <c r="AC137" s="35" t="str">
        <f t="shared" si="23"/>
        <v/>
      </c>
      <c r="AD137" s="35" t="str">
        <f t="shared" si="23"/>
        <v/>
      </c>
    </row>
    <row r="138" spans="2:30" ht="12.75" customHeight="1" x14ac:dyDescent="0.2">
      <c r="B138" s="6" t="s">
        <v>18</v>
      </c>
      <c r="D138" s="77" t="s">
        <v>4</v>
      </c>
      <c r="E138" s="78"/>
      <c r="F138" s="78"/>
      <c r="G138" s="78"/>
      <c r="H138" s="78"/>
      <c r="I138" s="78"/>
      <c r="J138" s="78"/>
      <c r="K138" s="78"/>
      <c r="L138" s="79"/>
      <c r="M138" s="36" t="str">
        <f t="shared" ref="M138:AD138" si="24">IF(M98="","",IF(M137="LS","LS",IF(M137&lt;&gt;"",ROUNDUP(M137,0),"")))</f>
        <v/>
      </c>
      <c r="N138" s="36" t="str">
        <f t="shared" si="24"/>
        <v/>
      </c>
      <c r="O138" s="36" t="str">
        <f t="shared" si="24"/>
        <v/>
      </c>
      <c r="P138" s="36" t="str">
        <f t="shared" si="24"/>
        <v/>
      </c>
      <c r="Q138" s="36" t="str">
        <f t="shared" si="24"/>
        <v/>
      </c>
      <c r="R138" s="36" t="str">
        <f t="shared" si="24"/>
        <v/>
      </c>
      <c r="S138" s="36" t="str">
        <f t="shared" si="24"/>
        <v/>
      </c>
      <c r="T138" s="36" t="str">
        <f t="shared" si="24"/>
        <v/>
      </c>
      <c r="U138" s="36" t="str">
        <f t="shared" si="24"/>
        <v/>
      </c>
      <c r="V138" s="36" t="str">
        <f t="shared" si="24"/>
        <v/>
      </c>
      <c r="W138" s="36" t="str">
        <f t="shared" si="24"/>
        <v/>
      </c>
      <c r="X138" s="36" t="str">
        <f t="shared" si="24"/>
        <v/>
      </c>
      <c r="Y138" s="36" t="str">
        <f t="shared" si="24"/>
        <v/>
      </c>
      <c r="Z138" s="36" t="str">
        <f t="shared" si="24"/>
        <v/>
      </c>
      <c r="AA138" s="36" t="str">
        <f t="shared" si="24"/>
        <v/>
      </c>
      <c r="AB138" s="36" t="str">
        <f t="shared" si="24"/>
        <v/>
      </c>
      <c r="AC138" s="36" t="str">
        <f t="shared" si="24"/>
        <v/>
      </c>
      <c r="AD138" s="36" t="str">
        <f t="shared" si="24"/>
        <v/>
      </c>
    </row>
    <row r="139" spans="2:30" ht="12.75" customHeight="1" thickBot="1" x14ac:dyDescent="0.25"/>
    <row r="140" spans="2:30" ht="12.75" customHeight="1" thickBot="1" x14ac:dyDescent="0.25">
      <c r="B140" s="40" t="s">
        <v>16</v>
      </c>
      <c r="D140" s="59" t="str">
        <f>"PAVEMENT CALC SHEET " &amp; B141</f>
        <v xml:space="preserve">PAVEMENT CALC SHEET </v>
      </c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</row>
    <row r="141" spans="2:30" ht="12.75" customHeight="1" thickBot="1" x14ac:dyDescent="0.25">
      <c r="B141" s="44"/>
      <c r="D141" s="11"/>
      <c r="E141" s="11"/>
      <c r="F141" s="11"/>
      <c r="G141" s="11"/>
      <c r="H141" s="11"/>
      <c r="I141" s="12"/>
      <c r="J141" s="12"/>
      <c r="K141" s="12"/>
      <c r="L141" s="13" t="s">
        <v>14</v>
      </c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</row>
    <row r="142" spans="2:30" ht="12.75" customHeight="1" x14ac:dyDescent="0.2">
      <c r="D142" s="11"/>
      <c r="E142" s="11"/>
      <c r="F142" s="11"/>
      <c r="G142" s="11"/>
      <c r="H142" s="11"/>
      <c r="I142" s="12"/>
      <c r="J142" s="12"/>
      <c r="K142" s="12"/>
      <c r="L142" s="13" t="s">
        <v>15</v>
      </c>
      <c r="M142" s="15"/>
      <c r="N142" s="15"/>
      <c r="O142" s="15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</row>
    <row r="143" spans="2:30" ht="12.75" customHeight="1" x14ac:dyDescent="0.2">
      <c r="D143" s="12"/>
      <c r="E143" s="12"/>
      <c r="F143" s="1"/>
      <c r="G143" s="17"/>
      <c r="H143" s="12"/>
      <c r="I143" s="11"/>
      <c r="J143" s="12"/>
      <c r="K143" s="12"/>
      <c r="L143" s="13" t="s">
        <v>6</v>
      </c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</row>
    <row r="144" spans="2:30" ht="12.75" customHeight="1" thickBot="1" x14ac:dyDescent="0.25">
      <c r="D144" s="12"/>
      <c r="E144" s="12"/>
      <c r="F144" s="1"/>
      <c r="G144" s="17"/>
      <c r="H144" s="12"/>
      <c r="I144" s="11"/>
      <c r="J144" s="12"/>
      <c r="K144" s="12"/>
      <c r="L144" s="13" t="s">
        <v>7</v>
      </c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</row>
    <row r="145" spans="2:30" ht="12.75" customHeight="1" x14ac:dyDescent="0.2">
      <c r="B145" s="56" t="s">
        <v>17</v>
      </c>
      <c r="D145" s="60" t="s">
        <v>13</v>
      </c>
      <c r="E145" s="61"/>
      <c r="F145" s="62"/>
      <c r="G145" s="66" t="s">
        <v>8</v>
      </c>
      <c r="H145" s="68" t="s">
        <v>0</v>
      </c>
      <c r="I145" s="68" t="s">
        <v>29</v>
      </c>
      <c r="J145" s="68" t="s">
        <v>30</v>
      </c>
      <c r="K145" s="68" t="s">
        <v>31</v>
      </c>
      <c r="L145" s="68" t="s">
        <v>2</v>
      </c>
      <c r="M145" s="19" t="str">
        <f t="shared" ref="M145:AD145" si="25">IF(OR(TRIM(M141)=0,TRIM(M141)=""),"",IF(IFERROR(TRIM(INDEX(QryItemNamed,MATCH(TRIM(M141),ITEM,0),2)),"")="Y","SPECIAL",LEFT(IFERROR(TRIM(INDEX(ITEM,MATCH(TRIM(M141),ITEM,0))),""),3)))</f>
        <v/>
      </c>
      <c r="N145" s="19" t="str">
        <f t="shared" si="25"/>
        <v/>
      </c>
      <c r="O145" s="19" t="str">
        <f t="shared" si="25"/>
        <v/>
      </c>
      <c r="P145" s="19" t="str">
        <f t="shared" si="25"/>
        <v/>
      </c>
      <c r="Q145" s="19" t="str">
        <f t="shared" si="25"/>
        <v/>
      </c>
      <c r="R145" s="19" t="str">
        <f t="shared" si="25"/>
        <v/>
      </c>
      <c r="S145" s="19" t="str">
        <f t="shared" si="25"/>
        <v/>
      </c>
      <c r="T145" s="19" t="str">
        <f t="shared" si="25"/>
        <v/>
      </c>
      <c r="U145" s="19" t="str">
        <f t="shared" si="25"/>
        <v/>
      </c>
      <c r="V145" s="19" t="str">
        <f t="shared" si="25"/>
        <v/>
      </c>
      <c r="W145" s="19" t="str">
        <f t="shared" si="25"/>
        <v/>
      </c>
      <c r="X145" s="19" t="str">
        <f t="shared" si="25"/>
        <v/>
      </c>
      <c r="Y145" s="19" t="str">
        <f t="shared" si="25"/>
        <v/>
      </c>
      <c r="Z145" s="19" t="str">
        <f t="shared" si="25"/>
        <v/>
      </c>
      <c r="AA145" s="19" t="str">
        <f t="shared" si="25"/>
        <v/>
      </c>
      <c r="AB145" s="19" t="str">
        <f t="shared" si="25"/>
        <v/>
      </c>
      <c r="AC145" s="19" t="str">
        <f t="shared" si="25"/>
        <v/>
      </c>
      <c r="AD145" s="19" t="str">
        <f t="shared" si="25"/>
        <v/>
      </c>
    </row>
    <row r="146" spans="2:30" ht="19.149999999999999" customHeight="1" x14ac:dyDescent="0.2">
      <c r="B146" s="57"/>
      <c r="D146" s="63"/>
      <c r="E146" s="64"/>
      <c r="F146" s="65"/>
      <c r="G146" s="67"/>
      <c r="H146" s="69"/>
      <c r="I146" s="69"/>
      <c r="J146" s="69"/>
      <c r="K146" s="69"/>
      <c r="L146" s="69"/>
      <c r="M146" s="70" t="str">
        <f t="shared" ref="M146:AD146" si="26">IF(OR(TRIM(M141)=0,TRIM(M141)=""),IF(M142="","",M142),IF(IFERROR(TRIM(INDEX(QryItemNamed,MATCH(TRIM(M141),ITEM,0),2)),"")="Y",RIGHT(IFERROR(TRIM(INDEX(QryItemNamed,MATCH(TRIM(M141),ITEM,0),4)),"123456789012"),LEN(IFERROR(TRIM(INDEX(QryItemNamed,MATCH(TRIM(M141),ITEM,0),4)),"123456789012"))-10)&amp;M142,IFERROR(TRIM(INDEX(QryItemNamed,MATCH(TRIM(M141),ITEM,0),4))&amp;M142,"ITEM CODE DOES NOT EXIST IN ITEM MASTER")))</f>
        <v/>
      </c>
      <c r="N146" s="70" t="str">
        <f t="shared" si="26"/>
        <v/>
      </c>
      <c r="O146" s="70" t="str">
        <f t="shared" si="26"/>
        <v/>
      </c>
      <c r="P146" s="70" t="str">
        <f t="shared" si="26"/>
        <v/>
      </c>
      <c r="Q146" s="70" t="str">
        <f t="shared" si="26"/>
        <v/>
      </c>
      <c r="R146" s="70" t="str">
        <f t="shared" si="26"/>
        <v/>
      </c>
      <c r="S146" s="70" t="str">
        <f t="shared" si="26"/>
        <v/>
      </c>
      <c r="T146" s="70" t="str">
        <f t="shared" si="26"/>
        <v/>
      </c>
      <c r="U146" s="70" t="str">
        <f t="shared" si="26"/>
        <v/>
      </c>
      <c r="V146" s="70" t="str">
        <f t="shared" si="26"/>
        <v/>
      </c>
      <c r="W146" s="70" t="str">
        <f t="shared" si="26"/>
        <v/>
      </c>
      <c r="X146" s="70" t="str">
        <f t="shared" si="26"/>
        <v/>
      </c>
      <c r="Y146" s="70" t="str">
        <f t="shared" si="26"/>
        <v/>
      </c>
      <c r="Z146" s="70" t="str">
        <f t="shared" si="26"/>
        <v/>
      </c>
      <c r="AA146" s="70" t="str">
        <f t="shared" si="26"/>
        <v/>
      </c>
      <c r="AB146" s="70" t="str">
        <f t="shared" si="26"/>
        <v/>
      </c>
      <c r="AC146" s="70" t="str">
        <f t="shared" si="26"/>
        <v/>
      </c>
      <c r="AD146" s="70" t="str">
        <f t="shared" si="26"/>
        <v/>
      </c>
    </row>
    <row r="147" spans="2:30" ht="12.75" customHeight="1" x14ac:dyDescent="0.2">
      <c r="B147" s="57"/>
      <c r="D147" s="63"/>
      <c r="E147" s="64"/>
      <c r="F147" s="65"/>
      <c r="G147" s="67"/>
      <c r="H147" s="69"/>
      <c r="I147" s="69"/>
      <c r="J147" s="69"/>
      <c r="K147" s="69"/>
      <c r="L147" s="69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</row>
    <row r="148" spans="2:30" ht="12.75" customHeight="1" x14ac:dyDescent="0.2">
      <c r="B148" s="57"/>
      <c r="D148" s="63"/>
      <c r="E148" s="64"/>
      <c r="F148" s="65"/>
      <c r="G148" s="67"/>
      <c r="H148" s="69"/>
      <c r="I148" s="69"/>
      <c r="J148" s="69"/>
      <c r="K148" s="69"/>
      <c r="L148" s="69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</row>
    <row r="149" spans="2:30" ht="12.75" customHeight="1" x14ac:dyDescent="0.2">
      <c r="B149" s="57"/>
      <c r="D149" s="63"/>
      <c r="E149" s="64"/>
      <c r="F149" s="65"/>
      <c r="G149" s="67"/>
      <c r="H149" s="69"/>
      <c r="I149" s="69"/>
      <c r="J149" s="69"/>
      <c r="K149" s="69"/>
      <c r="L149" s="69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</row>
    <row r="150" spans="2:30" ht="12.75" customHeight="1" x14ac:dyDescent="0.2">
      <c r="B150" s="57"/>
      <c r="D150" s="63"/>
      <c r="E150" s="64"/>
      <c r="F150" s="65"/>
      <c r="G150" s="67"/>
      <c r="H150" s="69"/>
      <c r="I150" s="69"/>
      <c r="J150" s="69"/>
      <c r="K150" s="69"/>
      <c r="L150" s="69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</row>
    <row r="151" spans="2:30" ht="12.75" customHeight="1" x14ac:dyDescent="0.2">
      <c r="B151" s="57"/>
      <c r="D151" s="63"/>
      <c r="E151" s="64"/>
      <c r="F151" s="65"/>
      <c r="G151" s="67"/>
      <c r="H151" s="69"/>
      <c r="I151" s="69"/>
      <c r="J151" s="69"/>
      <c r="K151" s="69"/>
      <c r="L151" s="69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</row>
    <row r="152" spans="2:30" ht="12.75" customHeight="1" x14ac:dyDescent="0.2">
      <c r="B152" s="57"/>
      <c r="D152" s="63"/>
      <c r="E152" s="64"/>
      <c r="F152" s="65"/>
      <c r="G152" s="67"/>
      <c r="H152" s="69"/>
      <c r="I152" s="69"/>
      <c r="J152" s="69"/>
      <c r="K152" s="69"/>
      <c r="L152" s="69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</row>
    <row r="153" spans="2:30" ht="12.75" customHeight="1" x14ac:dyDescent="0.2">
      <c r="B153" s="57"/>
      <c r="D153" s="63"/>
      <c r="E153" s="64"/>
      <c r="F153" s="65"/>
      <c r="G153" s="67"/>
      <c r="H153" s="69"/>
      <c r="I153" s="69"/>
      <c r="J153" s="69"/>
      <c r="K153" s="69"/>
      <c r="L153" s="69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</row>
    <row r="154" spans="2:30" ht="12.75" customHeight="1" x14ac:dyDescent="0.2">
      <c r="B154" s="57"/>
      <c r="D154" s="63"/>
      <c r="E154" s="64"/>
      <c r="F154" s="65"/>
      <c r="G154" s="67"/>
      <c r="H154" s="69"/>
      <c r="I154" s="69"/>
      <c r="J154" s="69"/>
      <c r="K154" s="69"/>
      <c r="L154" s="69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</row>
    <row r="155" spans="2:30" ht="12.75" customHeight="1" x14ac:dyDescent="0.2">
      <c r="B155" s="57"/>
      <c r="D155" s="63"/>
      <c r="E155" s="64"/>
      <c r="F155" s="65"/>
      <c r="G155" s="67"/>
      <c r="H155" s="69"/>
      <c r="I155" s="69"/>
      <c r="J155" s="69"/>
      <c r="K155" s="69"/>
      <c r="L155" s="69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</row>
    <row r="156" spans="2:30" ht="12.75" customHeight="1" x14ac:dyDescent="0.2">
      <c r="B156" s="57"/>
      <c r="D156" s="63"/>
      <c r="E156" s="64"/>
      <c r="F156" s="65"/>
      <c r="G156" s="67"/>
      <c r="H156" s="69"/>
      <c r="I156" s="69"/>
      <c r="J156" s="69"/>
      <c r="K156" s="69"/>
      <c r="L156" s="69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  <c r="AB156" s="71"/>
      <c r="AC156" s="71"/>
      <c r="AD156" s="71"/>
    </row>
    <row r="157" spans="2:30" ht="12.75" customHeight="1" x14ac:dyDescent="0.2">
      <c r="B157" s="57"/>
      <c r="D157" s="63"/>
      <c r="E157" s="64"/>
      <c r="F157" s="65"/>
      <c r="G157" s="67"/>
      <c r="H157" s="69"/>
      <c r="I157" s="69"/>
      <c r="J157" s="69"/>
      <c r="K157" s="69"/>
      <c r="L157" s="69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</row>
    <row r="158" spans="2:30" ht="12.75" customHeight="1" thickBot="1" x14ac:dyDescent="0.25">
      <c r="B158" s="58"/>
      <c r="D158" s="73"/>
      <c r="E158" s="73"/>
      <c r="F158" s="73"/>
      <c r="G158" s="20"/>
      <c r="H158" s="21"/>
      <c r="I158" s="22" t="s">
        <v>5</v>
      </c>
      <c r="J158" s="22" t="s">
        <v>5</v>
      </c>
      <c r="K158" s="22" t="s">
        <v>9</v>
      </c>
      <c r="L158" s="22" t="s">
        <v>9</v>
      </c>
      <c r="M158" s="22" t="str">
        <f t="shared" ref="M158:AD158" si="27">IF(OR(TRIM(M141)=0,TRIM(M141)=""),"",IFERROR(TRIM(INDEX(QryItemNamed,MATCH(TRIM(M141),ITEM,0),3)),""))</f>
        <v/>
      </c>
      <c r="N158" s="22" t="str">
        <f t="shared" si="27"/>
        <v/>
      </c>
      <c r="O158" s="22" t="str">
        <f t="shared" si="27"/>
        <v/>
      </c>
      <c r="P158" s="22" t="str">
        <f t="shared" si="27"/>
        <v/>
      </c>
      <c r="Q158" s="22" t="str">
        <f t="shared" si="27"/>
        <v/>
      </c>
      <c r="R158" s="22" t="str">
        <f t="shared" si="27"/>
        <v/>
      </c>
      <c r="S158" s="22" t="str">
        <f t="shared" si="27"/>
        <v/>
      </c>
      <c r="T158" s="22" t="str">
        <f t="shared" si="27"/>
        <v/>
      </c>
      <c r="U158" s="22" t="str">
        <f t="shared" si="27"/>
        <v/>
      </c>
      <c r="V158" s="22" t="str">
        <f t="shared" si="27"/>
        <v/>
      </c>
      <c r="W158" s="22" t="str">
        <f t="shared" si="27"/>
        <v/>
      </c>
      <c r="X158" s="22" t="str">
        <f t="shared" si="27"/>
        <v/>
      </c>
      <c r="Y158" s="22" t="str">
        <f t="shared" si="27"/>
        <v/>
      </c>
      <c r="Z158" s="22" t="str">
        <f t="shared" si="27"/>
        <v/>
      </c>
      <c r="AA158" s="22" t="str">
        <f t="shared" si="27"/>
        <v/>
      </c>
      <c r="AB158" s="22" t="str">
        <f t="shared" si="27"/>
        <v/>
      </c>
      <c r="AC158" s="22" t="str">
        <f t="shared" si="27"/>
        <v/>
      </c>
      <c r="AD158" s="22" t="str">
        <f t="shared" si="27"/>
        <v/>
      </c>
    </row>
    <row r="159" spans="2:30" ht="12.75" customHeight="1" x14ac:dyDescent="0.2">
      <c r="B159" s="41"/>
      <c r="D159" s="25"/>
      <c r="E159" s="25"/>
      <c r="F159" s="25"/>
      <c r="G159" s="23"/>
      <c r="H159" s="24"/>
      <c r="I159" s="25" t="str">
        <f>IF(D159&lt;&gt;"",(F159-D159)*5280,"")</f>
        <v/>
      </c>
      <c r="J159" s="25"/>
      <c r="K159" s="25" t="str">
        <f>IF(D159&lt;&gt;"",I159*J159/9,"")</f>
        <v/>
      </c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6"/>
      <c r="AD159" s="25"/>
    </row>
    <row r="160" spans="2:30" ht="12.75" customHeight="1" x14ac:dyDescent="0.2">
      <c r="B160" s="42"/>
      <c r="D160" s="25"/>
      <c r="E160" s="25" t="s">
        <v>1</v>
      </c>
      <c r="F160" s="25"/>
      <c r="G160" s="23"/>
      <c r="H160" s="24"/>
      <c r="I160" s="25" t="str">
        <f t="shared" ref="I160:I179" si="28">IF(D160&lt;&gt;"",(F160-D160)*5280,"")</f>
        <v/>
      </c>
      <c r="J160" s="25"/>
      <c r="K160" s="25" t="str">
        <f t="shared" ref="K160:K179" si="29">IF(D160&lt;&gt;"",I160*J160/9,"")</f>
        <v/>
      </c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6"/>
      <c r="AD160" s="27"/>
    </row>
    <row r="161" spans="2:30" ht="12.75" customHeight="1" x14ac:dyDescent="0.2">
      <c r="B161" s="42"/>
      <c r="D161" s="27"/>
      <c r="E161" s="27"/>
      <c r="F161" s="27"/>
      <c r="G161" s="28"/>
      <c r="H161" s="29"/>
      <c r="I161" s="27" t="str">
        <f t="shared" si="28"/>
        <v/>
      </c>
      <c r="J161" s="27"/>
      <c r="K161" s="27" t="str">
        <f t="shared" si="29"/>
        <v/>
      </c>
      <c r="L161" s="27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7"/>
      <c r="AC161" s="26"/>
      <c r="AD161" s="27"/>
    </row>
    <row r="162" spans="2:30" ht="12.75" customHeight="1" x14ac:dyDescent="0.2">
      <c r="B162" s="42"/>
      <c r="D162" s="27"/>
      <c r="E162" s="27"/>
      <c r="F162" s="27"/>
      <c r="G162" s="28"/>
      <c r="H162" s="29"/>
      <c r="I162" s="27" t="str">
        <f t="shared" si="28"/>
        <v/>
      </c>
      <c r="J162" s="27"/>
      <c r="K162" s="27" t="str">
        <f t="shared" si="29"/>
        <v/>
      </c>
      <c r="L162" s="27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7"/>
      <c r="AC162" s="26"/>
      <c r="AD162" s="27"/>
    </row>
    <row r="163" spans="2:30" ht="12.75" customHeight="1" x14ac:dyDescent="0.2">
      <c r="B163" s="42"/>
      <c r="D163" s="27"/>
      <c r="E163" s="27"/>
      <c r="F163" s="27"/>
      <c r="G163" s="28"/>
      <c r="H163" s="29"/>
      <c r="I163" s="27" t="str">
        <f t="shared" si="28"/>
        <v/>
      </c>
      <c r="J163" s="27"/>
      <c r="K163" s="27" t="str">
        <f t="shared" si="29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0"/>
      <c r="Z163" s="30"/>
      <c r="AA163" s="27"/>
      <c r="AB163" s="27"/>
      <c r="AC163" s="26"/>
      <c r="AD163" s="27"/>
    </row>
    <row r="164" spans="2:30" ht="12.75" customHeight="1" x14ac:dyDescent="0.2">
      <c r="B164" s="42"/>
      <c r="D164" s="27"/>
      <c r="E164" s="27"/>
      <c r="F164" s="27"/>
      <c r="G164" s="28"/>
      <c r="H164" s="29"/>
      <c r="I164" s="27" t="str">
        <f t="shared" si="28"/>
        <v/>
      </c>
      <c r="J164" s="27"/>
      <c r="K164" s="27" t="str">
        <f t="shared" si="29"/>
        <v/>
      </c>
      <c r="L164" s="27"/>
      <c r="M164" s="25"/>
      <c r="N164" s="25"/>
      <c r="O164" s="27"/>
      <c r="P164" s="25"/>
      <c r="Q164" s="25"/>
      <c r="R164" s="25"/>
      <c r="S164" s="25"/>
      <c r="T164" s="25"/>
      <c r="U164" s="25"/>
      <c r="V164" s="25"/>
      <c r="W164" s="27"/>
      <c r="X164" s="25"/>
      <c r="Y164" s="30"/>
      <c r="Z164" s="30"/>
      <c r="AA164" s="27"/>
      <c r="AB164" s="27"/>
      <c r="AC164" s="26"/>
      <c r="AD164" s="27"/>
    </row>
    <row r="165" spans="2:30" ht="12.75" customHeight="1" x14ac:dyDescent="0.2">
      <c r="B165" s="42"/>
      <c r="D165" s="27"/>
      <c r="E165" s="27"/>
      <c r="F165" s="27"/>
      <c r="G165" s="28"/>
      <c r="H165" s="29"/>
      <c r="I165" s="27" t="str">
        <f t="shared" si="28"/>
        <v/>
      </c>
      <c r="J165" s="27"/>
      <c r="K165" s="27" t="str">
        <f t="shared" si="29"/>
        <v/>
      </c>
      <c r="L165" s="27"/>
      <c r="M165" s="25"/>
      <c r="N165" s="25"/>
      <c r="O165" s="27"/>
      <c r="P165" s="25"/>
      <c r="Q165" s="25"/>
      <c r="R165" s="25"/>
      <c r="S165" s="25"/>
      <c r="T165" s="25"/>
      <c r="U165" s="25"/>
      <c r="V165" s="25"/>
      <c r="W165" s="27"/>
      <c r="X165" s="25"/>
      <c r="Y165" s="30"/>
      <c r="Z165" s="30"/>
      <c r="AA165" s="27"/>
      <c r="AB165" s="27"/>
      <c r="AC165" s="26"/>
      <c r="AD165" s="27"/>
    </row>
    <row r="166" spans="2:30" ht="12.75" customHeight="1" x14ac:dyDescent="0.2">
      <c r="B166" s="42"/>
      <c r="D166" s="27"/>
      <c r="E166" s="27"/>
      <c r="F166" s="27"/>
      <c r="G166" s="28"/>
      <c r="H166" s="29"/>
      <c r="I166" s="27" t="str">
        <f t="shared" si="28"/>
        <v/>
      </c>
      <c r="J166" s="27"/>
      <c r="K166" s="27" t="str">
        <f t="shared" si="29"/>
        <v/>
      </c>
      <c r="L166" s="27"/>
      <c r="M166" s="25"/>
      <c r="N166" s="25"/>
      <c r="O166" s="27"/>
      <c r="P166" s="25"/>
      <c r="Q166" s="25"/>
      <c r="R166" s="25"/>
      <c r="S166" s="25"/>
      <c r="T166" s="25"/>
      <c r="U166" s="25"/>
      <c r="V166" s="25"/>
      <c r="W166" s="27"/>
      <c r="X166" s="25"/>
      <c r="Y166" s="30"/>
      <c r="Z166" s="30"/>
      <c r="AA166" s="27"/>
      <c r="AB166" s="27"/>
      <c r="AC166" s="26"/>
      <c r="AD166" s="27"/>
    </row>
    <row r="167" spans="2:30" ht="12.75" customHeight="1" x14ac:dyDescent="0.2">
      <c r="B167" s="42"/>
      <c r="D167" s="27"/>
      <c r="E167" s="27"/>
      <c r="F167" s="27"/>
      <c r="G167" s="28"/>
      <c r="H167" s="29"/>
      <c r="I167" s="27" t="str">
        <f t="shared" si="28"/>
        <v/>
      </c>
      <c r="J167" s="27"/>
      <c r="K167" s="27" t="str">
        <f t="shared" si="29"/>
        <v/>
      </c>
      <c r="L167" s="27"/>
      <c r="M167" s="25"/>
      <c r="N167" s="25"/>
      <c r="O167" s="27"/>
      <c r="P167" s="25"/>
      <c r="Q167" s="25"/>
      <c r="R167" s="25"/>
      <c r="S167" s="25"/>
      <c r="T167" s="25"/>
      <c r="U167" s="25"/>
      <c r="V167" s="25"/>
      <c r="W167" s="27"/>
      <c r="X167" s="25"/>
      <c r="Y167" s="30"/>
      <c r="Z167" s="30"/>
      <c r="AA167" s="27"/>
      <c r="AB167" s="27"/>
      <c r="AC167" s="26"/>
      <c r="AD167" s="27"/>
    </row>
    <row r="168" spans="2:30" ht="12.75" customHeight="1" x14ac:dyDescent="0.2">
      <c r="B168" s="42"/>
      <c r="D168" s="27"/>
      <c r="E168" s="27"/>
      <c r="F168" s="27"/>
      <c r="G168" s="28"/>
      <c r="H168" s="29"/>
      <c r="I168" s="27" t="str">
        <f t="shared" si="28"/>
        <v/>
      </c>
      <c r="J168" s="27"/>
      <c r="K168" s="27" t="str">
        <f t="shared" si="29"/>
        <v/>
      </c>
      <c r="L168" s="27"/>
      <c r="M168" s="25"/>
      <c r="N168" s="25"/>
      <c r="O168" s="27"/>
      <c r="P168" s="25"/>
      <c r="Q168" s="25"/>
      <c r="R168" s="25"/>
      <c r="S168" s="25"/>
      <c r="T168" s="25"/>
      <c r="U168" s="25"/>
      <c r="V168" s="25"/>
      <c r="W168" s="27"/>
      <c r="X168" s="25"/>
      <c r="Y168" s="30"/>
      <c r="Z168" s="30"/>
      <c r="AA168" s="27"/>
      <c r="AB168" s="27"/>
      <c r="AC168" s="26"/>
      <c r="AD168" s="27"/>
    </row>
    <row r="169" spans="2:30" ht="12.75" customHeight="1" x14ac:dyDescent="0.2">
      <c r="B169" s="42"/>
      <c r="D169" s="27"/>
      <c r="E169" s="27"/>
      <c r="F169" s="27"/>
      <c r="G169" s="28"/>
      <c r="H169" s="29"/>
      <c r="I169" s="27" t="str">
        <f t="shared" si="28"/>
        <v/>
      </c>
      <c r="J169" s="27"/>
      <c r="K169" s="27" t="str">
        <f t="shared" si="29"/>
        <v/>
      </c>
      <c r="L169" s="27"/>
      <c r="M169" s="25"/>
      <c r="N169" s="25"/>
      <c r="O169" s="27"/>
      <c r="P169" s="25"/>
      <c r="Q169" s="25"/>
      <c r="R169" s="25"/>
      <c r="S169" s="25"/>
      <c r="T169" s="25"/>
      <c r="U169" s="25"/>
      <c r="V169" s="25"/>
      <c r="W169" s="27"/>
      <c r="X169" s="25"/>
      <c r="Y169" s="30"/>
      <c r="Z169" s="30"/>
      <c r="AA169" s="27"/>
      <c r="AB169" s="27"/>
      <c r="AC169" s="26"/>
      <c r="AD169" s="27"/>
    </row>
    <row r="170" spans="2:30" ht="12.75" customHeight="1" x14ac:dyDescent="0.2">
      <c r="B170" s="42"/>
      <c r="D170" s="27"/>
      <c r="E170" s="27"/>
      <c r="F170" s="27"/>
      <c r="G170" s="28"/>
      <c r="H170" s="29"/>
      <c r="I170" s="27" t="str">
        <f t="shared" si="28"/>
        <v/>
      </c>
      <c r="J170" s="27"/>
      <c r="K170" s="27" t="str">
        <f t="shared" si="29"/>
        <v/>
      </c>
      <c r="L170" s="27"/>
      <c r="M170" s="25"/>
      <c r="N170" s="25"/>
      <c r="O170" s="27"/>
      <c r="P170" s="25"/>
      <c r="Q170" s="25"/>
      <c r="R170" s="25"/>
      <c r="S170" s="25"/>
      <c r="T170" s="25"/>
      <c r="U170" s="25"/>
      <c r="V170" s="25"/>
      <c r="W170" s="27"/>
      <c r="X170" s="25"/>
      <c r="Y170" s="30"/>
      <c r="Z170" s="30"/>
      <c r="AA170" s="27"/>
      <c r="AB170" s="27"/>
      <c r="AC170" s="26"/>
      <c r="AD170" s="27"/>
    </row>
    <row r="171" spans="2:30" ht="12.75" customHeight="1" x14ac:dyDescent="0.2">
      <c r="B171" s="42"/>
      <c r="D171" s="27"/>
      <c r="E171" s="27"/>
      <c r="F171" s="27"/>
      <c r="G171" s="28"/>
      <c r="H171" s="29"/>
      <c r="I171" s="27" t="str">
        <f t="shared" si="28"/>
        <v/>
      </c>
      <c r="J171" s="27"/>
      <c r="K171" s="27" t="str">
        <f t="shared" si="29"/>
        <v/>
      </c>
      <c r="L171" s="27"/>
      <c r="M171" s="25"/>
      <c r="N171" s="25"/>
      <c r="O171" s="27"/>
      <c r="P171" s="25"/>
      <c r="Q171" s="25"/>
      <c r="R171" s="25"/>
      <c r="S171" s="25"/>
      <c r="T171" s="25"/>
      <c r="U171" s="25"/>
      <c r="V171" s="25"/>
      <c r="W171" s="27"/>
      <c r="X171" s="25"/>
      <c r="Y171" s="30"/>
      <c r="Z171" s="30"/>
      <c r="AA171" s="27"/>
      <c r="AB171" s="27"/>
      <c r="AC171" s="26"/>
      <c r="AD171" s="27"/>
    </row>
    <row r="172" spans="2:30" ht="12.75" customHeight="1" x14ac:dyDescent="0.2">
      <c r="B172" s="42"/>
      <c r="D172" s="27"/>
      <c r="E172" s="27"/>
      <c r="F172" s="27"/>
      <c r="G172" s="28"/>
      <c r="H172" s="29"/>
      <c r="I172" s="27" t="str">
        <f t="shared" si="28"/>
        <v/>
      </c>
      <c r="J172" s="27"/>
      <c r="K172" s="27" t="str">
        <f t="shared" si="29"/>
        <v/>
      </c>
      <c r="L172" s="27"/>
      <c r="M172" s="25"/>
      <c r="N172" s="25"/>
      <c r="O172" s="27"/>
      <c r="P172" s="25"/>
      <c r="Q172" s="25"/>
      <c r="R172" s="25"/>
      <c r="S172" s="25"/>
      <c r="T172" s="25"/>
      <c r="U172" s="25"/>
      <c r="V172" s="25"/>
      <c r="W172" s="27"/>
      <c r="X172" s="25"/>
      <c r="Y172" s="30"/>
      <c r="Z172" s="30"/>
      <c r="AA172" s="27"/>
      <c r="AB172" s="27"/>
      <c r="AC172" s="26"/>
      <c r="AD172" s="27"/>
    </row>
    <row r="173" spans="2:30" ht="12.75" customHeight="1" x14ac:dyDescent="0.2">
      <c r="B173" s="42"/>
      <c r="D173" s="27"/>
      <c r="E173" s="27"/>
      <c r="F173" s="27"/>
      <c r="G173" s="28"/>
      <c r="H173" s="29"/>
      <c r="I173" s="27" t="str">
        <f t="shared" si="28"/>
        <v/>
      </c>
      <c r="J173" s="27"/>
      <c r="K173" s="27" t="str">
        <f t="shared" si="29"/>
        <v/>
      </c>
      <c r="L173" s="27"/>
      <c r="M173" s="25"/>
      <c r="N173" s="25"/>
      <c r="O173" s="27"/>
      <c r="P173" s="25"/>
      <c r="Q173" s="25"/>
      <c r="R173" s="25"/>
      <c r="S173" s="25"/>
      <c r="T173" s="25"/>
      <c r="U173" s="25"/>
      <c r="V173" s="25"/>
      <c r="W173" s="27"/>
      <c r="X173" s="25"/>
      <c r="Y173" s="30"/>
      <c r="Z173" s="30"/>
      <c r="AA173" s="27"/>
      <c r="AB173" s="27"/>
      <c r="AC173" s="26"/>
      <c r="AD173" s="27"/>
    </row>
    <row r="174" spans="2:30" ht="12.75" customHeight="1" x14ac:dyDescent="0.2">
      <c r="B174" s="42"/>
      <c r="D174" s="27"/>
      <c r="E174" s="27"/>
      <c r="F174" s="27"/>
      <c r="G174" s="28"/>
      <c r="H174" s="29"/>
      <c r="I174" s="27" t="str">
        <f t="shared" si="28"/>
        <v/>
      </c>
      <c r="J174" s="27"/>
      <c r="K174" s="27" t="str">
        <f t="shared" si="29"/>
        <v/>
      </c>
      <c r="L174" s="27"/>
      <c r="M174" s="25"/>
      <c r="N174" s="25"/>
      <c r="O174" s="27"/>
      <c r="P174" s="25"/>
      <c r="Q174" s="25"/>
      <c r="R174" s="25"/>
      <c r="S174" s="25"/>
      <c r="T174" s="25"/>
      <c r="U174" s="25"/>
      <c r="V174" s="25"/>
      <c r="W174" s="25"/>
      <c r="X174" s="25"/>
      <c r="Y174" s="30"/>
      <c r="Z174" s="30"/>
      <c r="AA174" s="27"/>
      <c r="AB174" s="27"/>
      <c r="AC174" s="26"/>
      <c r="AD174" s="27"/>
    </row>
    <row r="175" spans="2:30" ht="12.75" customHeight="1" x14ac:dyDescent="0.2">
      <c r="B175" s="42"/>
      <c r="D175" s="27"/>
      <c r="E175" s="27"/>
      <c r="F175" s="27"/>
      <c r="G175" s="28"/>
      <c r="H175" s="29"/>
      <c r="I175" s="27" t="str">
        <f t="shared" si="28"/>
        <v/>
      </c>
      <c r="J175" s="27"/>
      <c r="K175" s="27" t="str">
        <f t="shared" si="29"/>
        <v/>
      </c>
      <c r="L175" s="27"/>
      <c r="M175" s="25"/>
      <c r="N175" s="25"/>
      <c r="O175" s="27"/>
      <c r="P175" s="25"/>
      <c r="Q175" s="25"/>
      <c r="R175" s="25"/>
      <c r="S175" s="25"/>
      <c r="T175" s="25"/>
      <c r="U175" s="25"/>
      <c r="V175" s="25"/>
      <c r="W175" s="25"/>
      <c r="X175" s="25"/>
      <c r="Y175" s="30"/>
      <c r="Z175" s="30"/>
      <c r="AA175" s="27"/>
      <c r="AB175" s="27"/>
      <c r="AC175" s="26"/>
      <c r="AD175" s="27"/>
    </row>
    <row r="176" spans="2:30" ht="12.75" customHeight="1" x14ac:dyDescent="0.2">
      <c r="B176" s="42"/>
      <c r="D176" s="33"/>
      <c r="E176" s="33"/>
      <c r="F176" s="33"/>
      <c r="G176" s="32"/>
      <c r="H176" s="31"/>
      <c r="I176" s="33" t="str">
        <f t="shared" si="28"/>
        <v/>
      </c>
      <c r="J176" s="33"/>
      <c r="K176" s="33" t="str">
        <f t="shared" si="29"/>
        <v/>
      </c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4"/>
      <c r="Z176" s="34"/>
      <c r="AA176" s="33"/>
      <c r="AB176" s="33"/>
      <c r="AC176" s="34"/>
      <c r="AD176" s="33"/>
    </row>
    <row r="177" spans="2:30" ht="12.75" customHeight="1" x14ac:dyDescent="0.2">
      <c r="B177" s="42"/>
      <c r="D177" s="33"/>
      <c r="E177" s="33"/>
      <c r="F177" s="33"/>
      <c r="G177" s="32"/>
      <c r="H177" s="31"/>
      <c r="I177" s="33" t="str">
        <f t="shared" si="28"/>
        <v/>
      </c>
      <c r="J177" s="33"/>
      <c r="K177" s="33" t="str">
        <f t="shared" si="29"/>
        <v/>
      </c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4"/>
      <c r="Z177" s="34"/>
      <c r="AA177" s="33"/>
      <c r="AB177" s="33"/>
      <c r="AC177" s="34"/>
      <c r="AD177" s="33"/>
    </row>
    <row r="178" spans="2:30" ht="12.75" customHeight="1" x14ac:dyDescent="0.2">
      <c r="B178" s="42"/>
      <c r="D178" s="33"/>
      <c r="E178" s="33"/>
      <c r="F178" s="33"/>
      <c r="G178" s="32"/>
      <c r="H178" s="31"/>
      <c r="I178" s="33" t="str">
        <f t="shared" si="28"/>
        <v/>
      </c>
      <c r="J178" s="33"/>
      <c r="K178" s="33" t="str">
        <f t="shared" si="29"/>
        <v/>
      </c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4"/>
      <c r="Z178" s="34"/>
      <c r="AA178" s="33"/>
      <c r="AB178" s="33"/>
      <c r="AC178" s="34"/>
      <c r="AD178" s="33"/>
    </row>
    <row r="179" spans="2:30" ht="12.75" customHeight="1" thickBot="1" x14ac:dyDescent="0.25">
      <c r="B179" s="43"/>
      <c r="D179" s="33"/>
      <c r="E179" s="33"/>
      <c r="F179" s="33"/>
      <c r="G179" s="32"/>
      <c r="H179" s="31"/>
      <c r="I179" s="31" t="str">
        <f t="shared" si="28"/>
        <v/>
      </c>
      <c r="J179" s="33"/>
      <c r="K179" s="33" t="str">
        <f t="shared" si="29"/>
        <v/>
      </c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4"/>
      <c r="Z179" s="34"/>
      <c r="AA179" s="33"/>
      <c r="AB179" s="33"/>
      <c r="AC179" s="34"/>
      <c r="AD179" s="33"/>
    </row>
    <row r="180" spans="2:30" ht="12.75" customHeight="1" thickBot="1" x14ac:dyDescent="0.25">
      <c r="D180" s="74" t="s">
        <v>3</v>
      </c>
      <c r="E180" s="75"/>
      <c r="F180" s="75"/>
      <c r="G180" s="75"/>
      <c r="H180" s="75"/>
      <c r="I180" s="75"/>
      <c r="J180" s="75"/>
      <c r="K180" s="75"/>
      <c r="L180" s="76"/>
      <c r="M180" s="35" t="str">
        <f t="shared" ref="M180:AD180" si="30">IF(M141="","",IF(OR(M158="", M158="LS", M158="LUMP"),IF(SUM(COUNTIF(M159:M179,"LS")+COUNTIF(M159:M179,"LUMP"))&gt;0,"LS",""),IF(SUM(M159:M179)&lt;&gt;0,SUM(M159:M179),"")))</f>
        <v/>
      </c>
      <c r="N180" s="35" t="str">
        <f t="shared" si="30"/>
        <v/>
      </c>
      <c r="O180" s="35" t="str">
        <f t="shared" si="30"/>
        <v/>
      </c>
      <c r="P180" s="35" t="str">
        <f t="shared" si="30"/>
        <v/>
      </c>
      <c r="Q180" s="35" t="str">
        <f t="shared" si="30"/>
        <v/>
      </c>
      <c r="R180" s="35" t="str">
        <f t="shared" si="30"/>
        <v/>
      </c>
      <c r="S180" s="35" t="str">
        <f t="shared" si="30"/>
        <v/>
      </c>
      <c r="T180" s="35" t="str">
        <f t="shared" si="30"/>
        <v/>
      </c>
      <c r="U180" s="35" t="str">
        <f t="shared" si="30"/>
        <v/>
      </c>
      <c r="V180" s="35" t="str">
        <f t="shared" si="30"/>
        <v/>
      </c>
      <c r="W180" s="35" t="str">
        <f t="shared" si="30"/>
        <v/>
      </c>
      <c r="X180" s="35" t="str">
        <f t="shared" si="30"/>
        <v/>
      </c>
      <c r="Y180" s="35" t="str">
        <f t="shared" si="30"/>
        <v/>
      </c>
      <c r="Z180" s="35" t="str">
        <f t="shared" si="30"/>
        <v/>
      </c>
      <c r="AA180" s="35" t="str">
        <f t="shared" si="30"/>
        <v/>
      </c>
      <c r="AB180" s="35" t="str">
        <f t="shared" si="30"/>
        <v/>
      </c>
      <c r="AC180" s="35" t="str">
        <f t="shared" si="30"/>
        <v/>
      </c>
      <c r="AD180" s="35" t="str">
        <f t="shared" si="30"/>
        <v/>
      </c>
    </row>
    <row r="181" spans="2:30" ht="12.75" customHeight="1" x14ac:dyDescent="0.2">
      <c r="B181" s="6" t="s">
        <v>18</v>
      </c>
      <c r="D181" s="77" t="s">
        <v>4</v>
      </c>
      <c r="E181" s="78"/>
      <c r="F181" s="78"/>
      <c r="G181" s="78"/>
      <c r="H181" s="78"/>
      <c r="I181" s="78"/>
      <c r="J181" s="78"/>
      <c r="K181" s="78"/>
      <c r="L181" s="79"/>
      <c r="M181" s="36" t="str">
        <f t="shared" ref="M181:AD181" si="31">IF(M141="","",IF(M180="LS","LS",IF(M180&lt;&gt;"",ROUNDUP(M180,0),"")))</f>
        <v/>
      </c>
      <c r="N181" s="36" t="str">
        <f t="shared" si="31"/>
        <v/>
      </c>
      <c r="O181" s="36" t="str">
        <f t="shared" si="31"/>
        <v/>
      </c>
      <c r="P181" s="36" t="str">
        <f t="shared" si="31"/>
        <v/>
      </c>
      <c r="Q181" s="36" t="str">
        <f t="shared" si="31"/>
        <v/>
      </c>
      <c r="R181" s="36" t="str">
        <f t="shared" si="31"/>
        <v/>
      </c>
      <c r="S181" s="36" t="str">
        <f t="shared" si="31"/>
        <v/>
      </c>
      <c r="T181" s="36" t="str">
        <f t="shared" si="31"/>
        <v/>
      </c>
      <c r="U181" s="36" t="str">
        <f t="shared" si="31"/>
        <v/>
      </c>
      <c r="V181" s="36" t="str">
        <f t="shared" si="31"/>
        <v/>
      </c>
      <c r="W181" s="36" t="str">
        <f t="shared" si="31"/>
        <v/>
      </c>
      <c r="X181" s="36" t="str">
        <f t="shared" si="31"/>
        <v/>
      </c>
      <c r="Y181" s="36" t="str">
        <f t="shared" si="31"/>
        <v/>
      </c>
      <c r="Z181" s="36" t="str">
        <f t="shared" si="31"/>
        <v/>
      </c>
      <c r="AA181" s="36" t="str">
        <f t="shared" si="31"/>
        <v/>
      </c>
      <c r="AB181" s="36" t="str">
        <f t="shared" si="31"/>
        <v/>
      </c>
      <c r="AC181" s="36" t="str">
        <f t="shared" si="31"/>
        <v/>
      </c>
      <c r="AD181" s="36" t="str">
        <f t="shared" si="31"/>
        <v/>
      </c>
    </row>
  </sheetData>
  <mergeCells count="120">
    <mergeCell ref="D158:F158"/>
    <mergeCell ref="D180:L180"/>
    <mergeCell ref="D181:L181"/>
    <mergeCell ref="Z146:Z157"/>
    <mergeCell ref="AA146:AA157"/>
    <mergeCell ref="AB146:AB157"/>
    <mergeCell ref="AC146:AC157"/>
    <mergeCell ref="V146:V157"/>
    <mergeCell ref="D27:F27"/>
    <mergeCell ref="D95:L95"/>
    <mergeCell ref="D97:AD97"/>
    <mergeCell ref="D102:F114"/>
    <mergeCell ref="G102:G114"/>
    <mergeCell ref="H102:H114"/>
    <mergeCell ref="I102:I114"/>
    <mergeCell ref="J102:J114"/>
    <mergeCell ref="K102:K114"/>
    <mergeCell ref="L102:L114"/>
    <mergeCell ref="M103:M114"/>
    <mergeCell ref="N103:N114"/>
    <mergeCell ref="O103:O114"/>
    <mergeCell ref="P103:P114"/>
    <mergeCell ref="Q103:Q114"/>
    <mergeCell ref="X103:X114"/>
    <mergeCell ref="D9:AD9"/>
    <mergeCell ref="J14:J26"/>
    <mergeCell ref="H14:H26"/>
    <mergeCell ref="L14:L26"/>
    <mergeCell ref="D14:F26"/>
    <mergeCell ref="G14:G26"/>
    <mergeCell ref="K14:K26"/>
    <mergeCell ref="N15:N26"/>
    <mergeCell ref="Y15:Y26"/>
    <mergeCell ref="Z15:Z26"/>
    <mergeCell ref="AA15:AA26"/>
    <mergeCell ref="AB15:AB26"/>
    <mergeCell ref="P15:P26"/>
    <mergeCell ref="Q15:Q26"/>
    <mergeCell ref="R15:R26"/>
    <mergeCell ref="AC15:AC26"/>
    <mergeCell ref="AD15:AD26"/>
    <mergeCell ref="O15:O26"/>
    <mergeCell ref="S15:S26"/>
    <mergeCell ref="X15:X26"/>
    <mergeCell ref="T15:T26"/>
    <mergeCell ref="U15:U26"/>
    <mergeCell ref="V15:V26"/>
    <mergeCell ref="W15:W26"/>
    <mergeCell ref="I14:I26"/>
    <mergeCell ref="D54:AD54"/>
    <mergeCell ref="D52:L52"/>
    <mergeCell ref="D51:L51"/>
    <mergeCell ref="D59:F71"/>
    <mergeCell ref="G59:G71"/>
    <mergeCell ref="H59:H71"/>
    <mergeCell ref="I59:I71"/>
    <mergeCell ref="J59:J71"/>
    <mergeCell ref="K59:K71"/>
    <mergeCell ref="M60:M71"/>
    <mergeCell ref="N60:N71"/>
    <mergeCell ref="O60:O71"/>
    <mergeCell ref="P60:P71"/>
    <mergeCell ref="AC60:AC71"/>
    <mergeCell ref="M15:M26"/>
    <mergeCell ref="AD60:AD71"/>
    <mergeCell ref="D72:F72"/>
    <mergeCell ref="D94:L94"/>
    <mergeCell ref="Y60:Y71"/>
    <mergeCell ref="Z60:Z71"/>
    <mergeCell ref="AA60:AA71"/>
    <mergeCell ref="AB60:AB71"/>
    <mergeCell ref="T60:T71"/>
    <mergeCell ref="X60:X71"/>
    <mergeCell ref="R60:R71"/>
    <mergeCell ref="S60:S71"/>
    <mergeCell ref="Q60:Q71"/>
    <mergeCell ref="U60:U71"/>
    <mergeCell ref="V60:V71"/>
    <mergeCell ref="W60:W71"/>
    <mergeCell ref="L59:L71"/>
    <mergeCell ref="AD146:AD157"/>
    <mergeCell ref="Y103:Y114"/>
    <mergeCell ref="R103:R114"/>
    <mergeCell ref="S103:S114"/>
    <mergeCell ref="T103:T114"/>
    <mergeCell ref="U103:U114"/>
    <mergeCell ref="AD103:AD114"/>
    <mergeCell ref="D115:F115"/>
    <mergeCell ref="D137:L137"/>
    <mergeCell ref="D138:L138"/>
    <mergeCell ref="Z103:Z114"/>
    <mergeCell ref="AA103:AA114"/>
    <mergeCell ref="AB103:AB114"/>
    <mergeCell ref="AC103:AC114"/>
    <mergeCell ref="V103:V114"/>
    <mergeCell ref="W103:W114"/>
    <mergeCell ref="B14:B27"/>
    <mergeCell ref="B59:B72"/>
    <mergeCell ref="B102:B115"/>
    <mergeCell ref="B145:B158"/>
    <mergeCell ref="D140:AD140"/>
    <mergeCell ref="D145:F157"/>
    <mergeCell ref="G145:G157"/>
    <mergeCell ref="H145:H157"/>
    <mergeCell ref="I145:I157"/>
    <mergeCell ref="J145:J157"/>
    <mergeCell ref="K145:K157"/>
    <mergeCell ref="L145:L157"/>
    <mergeCell ref="M146:M157"/>
    <mergeCell ref="N146:N157"/>
    <mergeCell ref="Y146:Y157"/>
    <mergeCell ref="R146:R157"/>
    <mergeCell ref="S146:S157"/>
    <mergeCell ref="T146:T157"/>
    <mergeCell ref="U146:U157"/>
    <mergeCell ref="O146:O157"/>
    <mergeCell ref="P146:P157"/>
    <mergeCell ref="Q146:Q157"/>
    <mergeCell ref="W146:W157"/>
    <mergeCell ref="X146:X157"/>
  </mergeCells>
  <phoneticPr fontId="1" type="noConversion"/>
  <printOptions verticalCentered="1"/>
  <pageMargins left="0.25" right="0.25" top="0.75" bottom="0.75" header="0.3" footer="0.3"/>
  <pageSetup paperSize="17" scale="58" fitToHeight="0" orientation="landscape" r:id="rId1"/>
  <headerFooter alignWithMargins="0"/>
  <rowBreaks count="1" manualBreakCount="1">
    <brk id="9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Joseph Mellman</cp:lastModifiedBy>
  <cp:lastPrinted>2023-02-23T19:13:50Z</cp:lastPrinted>
  <dcterms:created xsi:type="dcterms:W3CDTF">2004-11-29T18:07:26Z</dcterms:created>
  <dcterms:modified xsi:type="dcterms:W3CDTF">2023-06-05T16:00:48Z</dcterms:modified>
</cp:coreProperties>
</file>