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400-Engineering\Roadway\EngData\"/>
    </mc:Choice>
  </mc:AlternateContent>
  <xr:revisionPtr revIDLastSave="0" documentId="13_ncr:1_{68A62ABA-BC1E-43F5-A22F-60504548BCDA}" xr6:coauthVersionLast="47" xr6:coauthVersionMax="47" xr10:uidLastSave="{00000000-0000-0000-0000-000000000000}"/>
  <bookViews>
    <workbookView xWindow="19080" yWindow="-120" windowWidth="19440" windowHeight="1500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2" i="1" l="1"/>
  <c r="Q59" i="1"/>
  <c r="AF57" i="1"/>
  <c r="AF84" i="1" s="1"/>
  <c r="P84" i="1"/>
  <c r="AF10" i="1"/>
  <c r="P10" i="1"/>
  <c r="P23" i="1"/>
  <c r="P11" i="1"/>
  <c r="E34" i="1"/>
  <c r="AE62" i="1"/>
  <c r="AE59" i="1"/>
  <c r="E27" i="1"/>
  <c r="E26" i="1"/>
  <c r="E25" i="1"/>
  <c r="E43" i="1"/>
  <c r="E42" i="1"/>
  <c r="E41" i="1"/>
  <c r="E53" i="1"/>
  <c r="E54" i="1"/>
  <c r="E59" i="1"/>
  <c r="E60" i="1"/>
  <c r="E65" i="1"/>
  <c r="E66" i="1"/>
  <c r="E45" i="1"/>
  <c r="E44" i="1"/>
  <c r="E31" i="1"/>
  <c r="E30" i="1"/>
  <c r="E29" i="1"/>
  <c r="E28" i="1"/>
  <c r="E55" i="1"/>
  <c r="E56" i="1"/>
  <c r="E61" i="1"/>
  <c r="E62" i="1"/>
  <c r="E67" i="1"/>
  <c r="E68" i="1"/>
  <c r="E32" i="1"/>
  <c r="E33" i="1"/>
  <c r="E39" i="1"/>
  <c r="E46" i="1"/>
  <c r="E47" i="1"/>
  <c r="E48" i="1"/>
  <c r="E49" i="1"/>
  <c r="E51" i="1"/>
  <c r="E57" i="1"/>
  <c r="E63" i="1"/>
  <c r="E35" i="1"/>
  <c r="E69" i="1"/>
  <c r="E70" i="1"/>
  <c r="E71" i="1"/>
  <c r="E72" i="1"/>
  <c r="E37" i="1"/>
  <c r="E36" i="1"/>
  <c r="O23" i="1"/>
  <c r="O84" i="1" s="1"/>
  <c r="O11" i="1"/>
  <c r="O10" i="1"/>
  <c r="R55" i="1"/>
  <c r="R54" i="1"/>
  <c r="Y45" i="1"/>
  <c r="Y44" i="1"/>
  <c r="Y43" i="1"/>
  <c r="AD39" i="1"/>
  <c r="M25" i="1"/>
  <c r="Q84" i="1" l="1"/>
  <c r="M33" i="1"/>
  <c r="M32" i="1"/>
  <c r="K32" i="1"/>
  <c r="K35" i="1"/>
  <c r="K33" i="1"/>
  <c r="S72" i="1"/>
  <c r="S71" i="1"/>
  <c r="S70" i="1"/>
  <c r="S69" i="1"/>
  <c r="S68" i="1"/>
  <c r="S67" i="1"/>
  <c r="L31" i="1"/>
  <c r="L30" i="1"/>
  <c r="M30" i="1"/>
  <c r="L25" i="1"/>
  <c r="S66" i="1"/>
  <c r="S65" i="1"/>
  <c r="S321" i="1"/>
  <c r="S260" i="1"/>
  <c r="S248" i="1"/>
  <c r="S247" i="1"/>
  <c r="S242" i="1"/>
  <c r="S181" i="1"/>
  <c r="S169" i="1"/>
  <c r="S168" i="1"/>
  <c r="S163" i="1"/>
  <c r="S102" i="1"/>
  <c r="S90" i="1"/>
  <c r="S89" i="1"/>
  <c r="S23" i="1"/>
  <c r="S11" i="1"/>
  <c r="S10" i="1"/>
  <c r="AB321" i="1"/>
  <c r="AB260" i="1"/>
  <c r="AB248" i="1"/>
  <c r="AB247" i="1"/>
  <c r="AB242" i="1"/>
  <c r="AB181" i="1"/>
  <c r="AB169" i="1"/>
  <c r="AB168" i="1"/>
  <c r="AB163" i="1"/>
  <c r="AB102" i="1"/>
  <c r="AB90" i="1"/>
  <c r="AB89" i="1"/>
  <c r="AB23" i="1"/>
  <c r="AB84" i="1" s="1"/>
  <c r="AB11" i="1"/>
  <c r="AB10" i="1"/>
  <c r="AC321" i="1"/>
  <c r="AC260" i="1"/>
  <c r="AC248" i="1"/>
  <c r="AC247" i="1"/>
  <c r="AC242" i="1"/>
  <c r="AC181" i="1"/>
  <c r="AC169" i="1"/>
  <c r="AC168" i="1"/>
  <c r="AC163" i="1"/>
  <c r="AC102" i="1"/>
  <c r="AC90" i="1"/>
  <c r="AC89" i="1"/>
  <c r="AC23" i="1"/>
  <c r="AC84" i="1" s="1"/>
  <c r="AC11" i="1"/>
  <c r="AC10" i="1"/>
  <c r="AA321" i="1"/>
  <c r="AA260" i="1"/>
  <c r="AA248" i="1"/>
  <c r="AA247" i="1"/>
  <c r="AA242" i="1"/>
  <c r="AA181" i="1"/>
  <c r="AA169" i="1"/>
  <c r="AA168" i="1"/>
  <c r="AA163" i="1"/>
  <c r="AA102" i="1"/>
  <c r="AA90" i="1"/>
  <c r="AA89" i="1"/>
  <c r="AA23" i="1"/>
  <c r="AA84" i="1" s="1"/>
  <c r="AA11" i="1"/>
  <c r="AA10" i="1"/>
  <c r="Z49" i="1"/>
  <c r="Z48" i="1"/>
  <c r="Z47" i="1"/>
  <c r="Z46" i="1"/>
  <c r="S84" i="1" l="1"/>
  <c r="Y42" i="1"/>
  <c r="AG57" i="1"/>
  <c r="R53" i="1"/>
  <c r="K31" i="1" l="1"/>
  <c r="K36" i="1"/>
  <c r="K30" i="1"/>
  <c r="K25" i="1"/>
  <c r="R10" i="1"/>
  <c r="R23" i="1"/>
  <c r="R11" i="1"/>
  <c r="N23" i="1"/>
  <c r="N11" i="1"/>
  <c r="N10" i="1"/>
  <c r="AG321" i="1"/>
  <c r="AF321" i="1"/>
  <c r="AE321" i="1"/>
  <c r="AD321" i="1"/>
  <c r="Z321" i="1"/>
  <c r="Y321" i="1"/>
  <c r="X321" i="1"/>
  <c r="W321" i="1"/>
  <c r="V321" i="1"/>
  <c r="U321" i="1"/>
  <c r="T321" i="1"/>
  <c r="R321" i="1"/>
  <c r="N321" i="1"/>
  <c r="M321" i="1"/>
  <c r="L321" i="1"/>
  <c r="K321" i="1"/>
  <c r="AG242" i="1"/>
  <c r="AF242" i="1"/>
  <c r="AE242" i="1"/>
  <c r="AD242" i="1"/>
  <c r="Z242" i="1"/>
  <c r="Y242" i="1"/>
  <c r="X242" i="1"/>
  <c r="W242" i="1"/>
  <c r="V242" i="1"/>
  <c r="U242" i="1"/>
  <c r="T242" i="1"/>
  <c r="R242" i="1"/>
  <c r="N242" i="1"/>
  <c r="M242" i="1"/>
  <c r="L242" i="1"/>
  <c r="K242" i="1"/>
  <c r="AG163" i="1"/>
  <c r="AF163" i="1"/>
  <c r="AE163" i="1"/>
  <c r="AD163" i="1"/>
  <c r="Z163" i="1"/>
  <c r="Y163" i="1"/>
  <c r="X163" i="1"/>
  <c r="W163" i="1"/>
  <c r="V163" i="1"/>
  <c r="U163" i="1"/>
  <c r="T163" i="1"/>
  <c r="R163" i="1"/>
  <c r="N163" i="1"/>
  <c r="M163" i="1"/>
  <c r="L163" i="1"/>
  <c r="K163" i="1"/>
  <c r="D244" i="1" l="1"/>
  <c r="D165" i="1"/>
  <c r="D86" i="1"/>
  <c r="D7" i="1" l="1"/>
  <c r="M260" i="1"/>
  <c r="N260" i="1"/>
  <c r="R260" i="1"/>
  <c r="T260" i="1"/>
  <c r="U260" i="1"/>
  <c r="V260" i="1"/>
  <c r="W260" i="1"/>
  <c r="X260" i="1"/>
  <c r="Y260" i="1"/>
  <c r="Z260" i="1"/>
  <c r="AD260" i="1"/>
  <c r="AE260" i="1"/>
  <c r="AF260" i="1"/>
  <c r="AG260" i="1"/>
  <c r="L260" i="1"/>
  <c r="K260" i="1"/>
  <c r="M181" i="1"/>
  <c r="N181" i="1"/>
  <c r="R181" i="1"/>
  <c r="T181" i="1"/>
  <c r="U181" i="1"/>
  <c r="V181" i="1"/>
  <c r="W181" i="1"/>
  <c r="X181" i="1"/>
  <c r="Y181" i="1"/>
  <c r="Z181" i="1"/>
  <c r="AD181" i="1"/>
  <c r="AE181" i="1"/>
  <c r="AF181" i="1"/>
  <c r="AG181" i="1"/>
  <c r="L181" i="1"/>
  <c r="K181" i="1"/>
  <c r="M102" i="1"/>
  <c r="N102" i="1"/>
  <c r="R102" i="1"/>
  <c r="T102" i="1"/>
  <c r="U102" i="1"/>
  <c r="V102" i="1"/>
  <c r="W102" i="1"/>
  <c r="X102" i="1"/>
  <c r="Y102" i="1"/>
  <c r="Z102" i="1"/>
  <c r="AD102" i="1"/>
  <c r="AE102" i="1"/>
  <c r="AF102" i="1"/>
  <c r="AG102" i="1"/>
  <c r="L102" i="1"/>
  <c r="K102" i="1"/>
  <c r="M23" i="1"/>
  <c r="M84" i="1" s="1"/>
  <c r="N84" i="1"/>
  <c r="R84" i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D23" i="1"/>
  <c r="AD84" i="1" s="1"/>
  <c r="AE23" i="1"/>
  <c r="AE84" i="1" s="1"/>
  <c r="AF23" i="1"/>
  <c r="AG23" i="1"/>
  <c r="AG84" i="1" s="1"/>
  <c r="L23" i="1"/>
  <c r="L84" i="1" s="1"/>
  <c r="K23" i="1"/>
  <c r="K84" i="1" s="1"/>
  <c r="AG248" i="1" l="1"/>
  <c r="AF248" i="1"/>
  <c r="AE248" i="1"/>
  <c r="AD248" i="1"/>
  <c r="Z248" i="1"/>
  <c r="Y248" i="1"/>
  <c r="X248" i="1"/>
  <c r="W248" i="1"/>
  <c r="V248" i="1"/>
  <c r="U248" i="1"/>
  <c r="T248" i="1"/>
  <c r="R248" i="1"/>
  <c r="N248" i="1"/>
  <c r="M248" i="1"/>
  <c r="L248" i="1"/>
  <c r="K248" i="1"/>
  <c r="AG247" i="1"/>
  <c r="AF247" i="1"/>
  <c r="AE247" i="1"/>
  <c r="AD247" i="1"/>
  <c r="Z247" i="1"/>
  <c r="Y247" i="1"/>
  <c r="X247" i="1"/>
  <c r="W247" i="1"/>
  <c r="V247" i="1"/>
  <c r="U247" i="1"/>
  <c r="T247" i="1"/>
  <c r="R247" i="1"/>
  <c r="N247" i="1"/>
  <c r="M247" i="1"/>
  <c r="L247" i="1"/>
  <c r="K247" i="1"/>
  <c r="AG169" i="1"/>
  <c r="AF169" i="1"/>
  <c r="AE169" i="1"/>
  <c r="AD169" i="1"/>
  <c r="Z169" i="1"/>
  <c r="Y169" i="1"/>
  <c r="X169" i="1"/>
  <c r="W169" i="1"/>
  <c r="V169" i="1"/>
  <c r="U169" i="1"/>
  <c r="T169" i="1"/>
  <c r="R169" i="1"/>
  <c r="N169" i="1"/>
  <c r="M169" i="1"/>
  <c r="L169" i="1"/>
  <c r="K169" i="1"/>
  <c r="AG168" i="1"/>
  <c r="AF168" i="1"/>
  <c r="AE168" i="1"/>
  <c r="AD168" i="1"/>
  <c r="Z168" i="1"/>
  <c r="Y168" i="1"/>
  <c r="X168" i="1"/>
  <c r="W168" i="1"/>
  <c r="V168" i="1"/>
  <c r="U168" i="1"/>
  <c r="T168" i="1"/>
  <c r="R168" i="1"/>
  <c r="N168" i="1"/>
  <c r="M168" i="1"/>
  <c r="L168" i="1"/>
  <c r="K168" i="1"/>
  <c r="AG90" i="1"/>
  <c r="AF90" i="1"/>
  <c r="AE90" i="1"/>
  <c r="AD90" i="1"/>
  <c r="Z90" i="1"/>
  <c r="Y90" i="1"/>
  <c r="X90" i="1"/>
  <c r="W90" i="1"/>
  <c r="V90" i="1"/>
  <c r="U90" i="1"/>
  <c r="T90" i="1"/>
  <c r="R90" i="1"/>
  <c r="N90" i="1"/>
  <c r="M90" i="1"/>
  <c r="L90" i="1"/>
  <c r="K90" i="1"/>
  <c r="AG89" i="1"/>
  <c r="AF89" i="1"/>
  <c r="AE89" i="1"/>
  <c r="AD89" i="1"/>
  <c r="Z89" i="1"/>
  <c r="Y89" i="1"/>
  <c r="X89" i="1"/>
  <c r="W89" i="1"/>
  <c r="V89" i="1"/>
  <c r="U89" i="1"/>
  <c r="T89" i="1"/>
  <c r="R89" i="1"/>
  <c r="N89" i="1"/>
  <c r="M89" i="1"/>
  <c r="L89" i="1"/>
  <c r="K89" i="1"/>
  <c r="L11" i="1" l="1"/>
  <c r="M11" i="1"/>
  <c r="U11" i="1"/>
  <c r="V11" i="1"/>
  <c r="W11" i="1"/>
  <c r="X11" i="1"/>
  <c r="Y11" i="1"/>
  <c r="Z11" i="1"/>
  <c r="AD11" i="1"/>
  <c r="AE11" i="1"/>
  <c r="AF11" i="1"/>
  <c r="AG11" i="1"/>
  <c r="L10" i="1"/>
  <c r="M10" i="1"/>
  <c r="U10" i="1"/>
  <c r="V10" i="1"/>
  <c r="W10" i="1"/>
  <c r="X10" i="1"/>
  <c r="Y10" i="1"/>
  <c r="Z10" i="1"/>
  <c r="AD10" i="1"/>
  <c r="AE10" i="1"/>
  <c r="AG10" i="1"/>
  <c r="K10" i="1" l="1"/>
  <c r="K11" i="1"/>
</calcChain>
</file>

<file path=xl/sharedStrings.xml><?xml version="1.0" encoding="utf-8"?>
<sst xmlns="http://schemas.openxmlformats.org/spreadsheetml/2006/main" count="169" uniqueCount="100">
  <si>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</si>
  <si>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</si>
  <si>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</si>
  <si>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</si>
  <si>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</si>
  <si>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</si>
  <si>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</si>
  <si>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</si>
  <si>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</si>
  <si>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</si>
  <si>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</si>
  <si>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</si>
  <si>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</si>
  <si>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</si>
  <si>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</si>
  <si>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</si>
  <si>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</si>
  <si>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</si>
  <si>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</si>
  <si>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</si>
  <si>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</si>
  <si>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</si>
  <si>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</si>
  <si>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202E23000</t>
  </si>
  <si>
    <t>202E30600</t>
  </si>
  <si>
    <t>202E38000</t>
  </si>
  <si>
    <t>606E15050</t>
  </si>
  <si>
    <t>GUARDRAIL, TYPE MGS</t>
  </si>
  <si>
    <t>606E26500</t>
  </si>
  <si>
    <t>606E35002</t>
  </si>
  <si>
    <t>606E35102</t>
  </si>
  <si>
    <t>606E60028</t>
  </si>
  <si>
    <t>609E24510</t>
  </si>
  <si>
    <t>609E26000</t>
  </si>
  <si>
    <t>622E10060</t>
  </si>
  <si>
    <t>626E00102</t>
  </si>
  <si>
    <t>670E00760</t>
  </si>
  <si>
    <t>605E11100</t>
  </si>
  <si>
    <t>611E98444</t>
  </si>
  <si>
    <t>202E32000</t>
  </si>
  <si>
    <t>R-1</t>
  </si>
  <si>
    <t>R-2</t>
  </si>
  <si>
    <t>R-3</t>
  </si>
  <si>
    <t>R-4</t>
  </si>
  <si>
    <t>R-5</t>
  </si>
  <si>
    <t>R-6</t>
  </si>
  <si>
    <t>R-7</t>
  </si>
  <si>
    <t>R-8</t>
  </si>
  <si>
    <t>R-9</t>
  </si>
  <si>
    <t>R-10</t>
  </si>
  <si>
    <t>R-11</t>
  </si>
  <si>
    <t>E-1</t>
  </si>
  <si>
    <t>E-2</t>
  </si>
  <si>
    <t>E-3</t>
  </si>
  <si>
    <t>E-4</t>
  </si>
  <si>
    <t>601E21060</t>
  </si>
  <si>
    <t>E-5</t>
  </si>
  <si>
    <t>C-1</t>
  </si>
  <si>
    <t>C-2</t>
  </si>
  <si>
    <t>C-3</t>
  </si>
  <si>
    <t>C-4</t>
  </si>
  <si>
    <t>C-5</t>
  </si>
  <si>
    <t>GR-1</t>
  </si>
  <si>
    <t>GR-2</t>
  </si>
  <si>
    <t>GR-3</t>
  </si>
  <si>
    <t>C-6</t>
  </si>
  <si>
    <t>C-7</t>
  </si>
  <si>
    <t>C-8</t>
  </si>
  <si>
    <t>C-9</t>
  </si>
  <si>
    <t>GR-4</t>
  </si>
  <si>
    <t>D-1</t>
  </si>
  <si>
    <t>GR-5</t>
  </si>
  <si>
    <t>UD-1</t>
  </si>
  <si>
    <t>611E01500</t>
  </si>
  <si>
    <t>611E99710</t>
  </si>
  <si>
    <t>B-1</t>
  </si>
  <si>
    <t>UD-2</t>
  </si>
  <si>
    <t>UD-3</t>
  </si>
  <si>
    <t>UD-4</t>
  </si>
  <si>
    <t>UD-5</t>
  </si>
  <si>
    <t>UD-6</t>
  </si>
  <si>
    <t>UD-7</t>
  </si>
  <si>
    <t>UD-8</t>
  </si>
  <si>
    <t>R-12</t>
  </si>
  <si>
    <t>202E98200</t>
  </si>
  <si>
    <t>UNDERDRAINS</t>
  </si>
  <si>
    <t>LT/RT</t>
  </si>
  <si>
    <t>LT</t>
  </si>
  <si>
    <t>RT</t>
  </si>
  <si>
    <t>CL</t>
  </si>
  <si>
    <t>RAMP A</t>
  </si>
  <si>
    <t>7+89.78 RAMP D</t>
  </si>
  <si>
    <t>7+87.81 RAMP D</t>
  </si>
  <si>
    <t>4+71.00 RAMP B</t>
  </si>
  <si>
    <t>R-13</t>
  </si>
  <si>
    <t>209E60201</t>
  </si>
  <si>
    <t>441E70801</t>
  </si>
  <si>
    <t>ASPHALT CONCRETE INTERMEDIATE COURSE, TYPE 1, (449), (UNDER GUARDRAIL), AS PER PLAN</t>
  </si>
  <si>
    <t>CY</t>
  </si>
  <si>
    <t>659E00300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</si>
</sst>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2" fontId="4" fillId="0" borderId="10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4" xfId="0" applyFont="1" applyBorder="1" applyAlignment="1" applyProtection="1">
      <alignment horizontal="center" vertical="center"/>
      <protection locked="0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83</xdr:row>
      <xdr:rowOff>0</xdr:rowOff>
    </xdr:from>
    <xdr:to>
      <xdr:col>33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321"/>
  <sheetViews>
    <sheetView showGridLines="0" tabSelected="1" topLeftCell="A40" zoomScale="90" zoomScaleNormal="90" workbookViewId="0">
      <selection activeCell="N59" sqref="N5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3" width="9.7109375" style="5" customWidth="1"/>
    <col min="34" max="34" width="2.7109375" style="5" customWidth="1"/>
    <col min="35" max="16384" width="9.140625" style="5"/>
  </cols>
  <sheetData>
    <row r="1" spans="1:40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1"/>
      <c r="R1" s="1"/>
      <c r="S1" s="23"/>
      <c r="T1" s="1"/>
      <c r="U1" s="21"/>
      <c r="V1" s="21"/>
      <c r="W1" s="21"/>
      <c r="X1" s="21"/>
      <c r="Y1" s="21"/>
      <c r="Z1" s="21"/>
      <c r="AA1" s="1"/>
      <c r="AB1" s="23"/>
      <c r="AC1" s="23"/>
      <c r="AD1" s="1"/>
      <c r="AE1" s="1"/>
      <c r="AF1" s="1"/>
      <c r="AG1" s="1"/>
    </row>
    <row r="2" spans="1:40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1"/>
      <c r="R2" s="1"/>
      <c r="S2" s="23"/>
      <c r="T2" s="1"/>
      <c r="U2" s="21"/>
      <c r="V2" s="21"/>
      <c r="W2" s="21"/>
      <c r="X2" s="21"/>
      <c r="Y2" s="21"/>
      <c r="Z2" s="21"/>
      <c r="AA2" s="1"/>
      <c r="AB2" s="23"/>
      <c r="AC2" s="23"/>
      <c r="AD2" s="1"/>
      <c r="AE2" s="1"/>
      <c r="AF2" s="1"/>
      <c r="AG2" s="1"/>
    </row>
    <row r="3" spans="1:40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1"/>
      <c r="R3" s="1"/>
      <c r="S3" s="23"/>
      <c r="T3" s="1"/>
      <c r="U3" s="2"/>
      <c r="V3" s="2"/>
      <c r="W3" s="2"/>
      <c r="X3" s="2"/>
      <c r="Y3" s="2"/>
      <c r="Z3" s="2"/>
      <c r="AA3" s="1"/>
      <c r="AB3" s="23"/>
      <c r="AC3" s="23"/>
      <c r="AD3" s="1"/>
      <c r="AE3" s="1"/>
      <c r="AF3" s="1"/>
      <c r="AG3" s="1"/>
    </row>
    <row r="4" spans="1:40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1"/>
      <c r="R4" s="1"/>
      <c r="S4" s="23"/>
      <c r="T4" s="1"/>
      <c r="U4" s="2"/>
      <c r="V4" s="2"/>
      <c r="W4" s="2"/>
      <c r="X4" s="2"/>
      <c r="Y4" s="2"/>
      <c r="Z4" s="2"/>
      <c r="AA4" s="1"/>
      <c r="AB4" s="23"/>
      <c r="AC4" s="23"/>
      <c r="AD4" s="1"/>
      <c r="AE4" s="1"/>
      <c r="AF4" s="1"/>
      <c r="AG4" s="1"/>
    </row>
    <row r="5" spans="1:40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23"/>
      <c r="T5" s="4"/>
      <c r="U5" s="4"/>
      <c r="V5" s="4"/>
      <c r="W5" s="4"/>
      <c r="X5" s="4"/>
      <c r="Y5" s="4"/>
      <c r="Z5" s="4"/>
      <c r="AA5" s="1"/>
      <c r="AB5" s="23"/>
      <c r="AC5" s="23"/>
      <c r="AD5" s="22"/>
      <c r="AE5" s="22"/>
      <c r="AF5" s="1"/>
      <c r="AG5" s="22"/>
    </row>
    <row r="6" spans="1:40" ht="12.75" customHeight="1" thickBot="1" x14ac:dyDescent="0.25"/>
    <row r="7" spans="1:40" ht="12.75" customHeight="1" thickBot="1" x14ac:dyDescent="0.25">
      <c r="B7" s="25" t="s">
        <v>9</v>
      </c>
      <c r="D7" s="69" t="str">
        <f>"SUBSUMMARY SHEET " &amp; B8</f>
        <v>SUBSUMMARY SHEET 24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I7" s="30">
        <v>1</v>
      </c>
      <c r="AJ7" s="31" t="s">
        <v>22</v>
      </c>
      <c r="AK7" s="32"/>
      <c r="AL7" s="32"/>
      <c r="AM7" s="32"/>
      <c r="AN7" s="32"/>
    </row>
    <row r="8" spans="1:40" ht="12.75" customHeight="1" thickBot="1" x14ac:dyDescent="0.25">
      <c r="B8" s="29">
        <v>24</v>
      </c>
      <c r="D8" s="68" t="s">
        <v>7</v>
      </c>
      <c r="E8" s="68"/>
      <c r="F8" s="68"/>
      <c r="G8" s="68"/>
      <c r="H8" s="68"/>
      <c r="I8" s="68"/>
      <c r="J8" s="68"/>
      <c r="K8" s="24" t="s">
        <v>23</v>
      </c>
      <c r="L8" s="24" t="s">
        <v>24</v>
      </c>
      <c r="M8" s="24" t="s">
        <v>39</v>
      </c>
      <c r="N8" s="24" t="s">
        <v>25</v>
      </c>
      <c r="O8" s="24" t="s">
        <v>84</v>
      </c>
      <c r="P8" s="24" t="s">
        <v>95</v>
      </c>
      <c r="Q8" s="24" t="s">
        <v>96</v>
      </c>
      <c r="R8" s="24" t="s">
        <v>55</v>
      </c>
      <c r="S8" s="24" t="s">
        <v>37</v>
      </c>
      <c r="T8" s="24" t="s">
        <v>26</v>
      </c>
      <c r="U8" s="24" t="s">
        <v>28</v>
      </c>
      <c r="V8" s="24" t="s">
        <v>29</v>
      </c>
      <c r="W8" s="24" t="s">
        <v>30</v>
      </c>
      <c r="X8" s="24" t="s">
        <v>31</v>
      </c>
      <c r="Y8" s="24" t="s">
        <v>32</v>
      </c>
      <c r="Z8" s="24" t="s">
        <v>33</v>
      </c>
      <c r="AA8" s="24" t="s">
        <v>73</v>
      </c>
      <c r="AB8" s="24" t="s">
        <v>38</v>
      </c>
      <c r="AC8" s="24" t="s">
        <v>74</v>
      </c>
      <c r="AD8" s="24" t="s">
        <v>34</v>
      </c>
      <c r="AE8" s="24" t="s">
        <v>35</v>
      </c>
      <c r="AF8" s="24" t="s">
        <v>99</v>
      </c>
      <c r="AG8" s="24" t="s">
        <v>36</v>
      </c>
    </row>
    <row r="9" spans="1:40" ht="12.75" customHeight="1" thickBot="1" x14ac:dyDescent="0.25">
      <c r="D9" s="54" t="s">
        <v>8</v>
      </c>
      <c r="E9" s="54"/>
      <c r="F9" s="54"/>
      <c r="G9" s="54"/>
      <c r="H9" s="54"/>
      <c r="I9" s="54"/>
      <c r="J9" s="54"/>
      <c r="K9" s="20"/>
      <c r="L9" s="20"/>
      <c r="M9" s="20"/>
      <c r="N9" s="20"/>
      <c r="O9" s="20" t="s">
        <v>85</v>
      </c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40" ht="12.75" customHeight="1" x14ac:dyDescent="0.2">
      <c r="B10" s="42" t="s">
        <v>10</v>
      </c>
      <c r="D10" s="55" t="s">
        <v>20</v>
      </c>
      <c r="E10" s="55" t="s">
        <v>21</v>
      </c>
      <c r="F10" s="58" t="s">
        <v>0</v>
      </c>
      <c r="G10" s="59"/>
      <c r="H10" s="59"/>
      <c r="I10" s="59"/>
      <c r="J10" s="60"/>
      <c r="K10" s="7" t="str">
        <f t="shared" ref="K10:AG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>202</v>
      </c>
      <c r="N10" s="8" t="str">
        <f t="shared" si="0"/>
        <v>202</v>
      </c>
      <c r="O10" s="8" t="str">
        <f t="shared" ref="O10:P10" si="1">IF(OR(TRIM(O8)=0,TRIM(O8)=""),"",IF(IFERROR(TRIM(INDEX(QryItemNamed,MATCH(TRIM(O8),ITEM,0),2)),"")="Y","SPECIAL",LEFT(IFERROR(TRIM(INDEX(ITEM,MATCH(TRIM(O8),ITEM,0))),""),3)))</f>
        <v>202</v>
      </c>
      <c r="P10" s="8" t="str">
        <f t="shared" si="1"/>
        <v>209</v>
      </c>
      <c r="Q10" s="8">
        <v>441</v>
      </c>
      <c r="R10" s="8" t="str">
        <f t="shared" si="0"/>
        <v>601</v>
      </c>
      <c r="S10" s="8" t="str">
        <f t="shared" ref="S10" si="2">IF(OR(TRIM(S8)=0,TRIM(S8)=""),"",IF(IFERROR(TRIM(INDEX(QryItemNamed,MATCH(TRIM(S8),ITEM,0),2)),"")="Y","SPECIAL",LEFT(IFERROR(TRIM(INDEX(ITEM,MATCH(TRIM(S8),ITEM,0))),""),3)))</f>
        <v>605</v>
      </c>
      <c r="T10" s="8">
        <v>606</v>
      </c>
      <c r="U10" s="8" t="str">
        <f t="shared" si="0"/>
        <v>606</v>
      </c>
      <c r="V10" s="8" t="str">
        <f t="shared" si="0"/>
        <v>606</v>
      </c>
      <c r="W10" s="8" t="str">
        <f t="shared" si="0"/>
        <v>606</v>
      </c>
      <c r="X10" s="8" t="str">
        <f t="shared" si="0"/>
        <v>606</v>
      </c>
      <c r="Y10" s="8" t="str">
        <f t="shared" si="0"/>
        <v>609</v>
      </c>
      <c r="Z10" s="8" t="str">
        <f t="shared" si="0"/>
        <v>609</v>
      </c>
      <c r="AA10" s="8" t="str">
        <f t="shared" ref="AA10:AC10" si="3">IF(OR(TRIM(AA8)=0,TRIM(AA8)=""),"",IF(IFERROR(TRIM(INDEX(QryItemNamed,MATCH(TRIM(AA8),ITEM,0),2)),"")="Y","SPECIAL",LEFT(IFERROR(TRIM(INDEX(ITEM,MATCH(TRIM(AA8),ITEM,0))),""),3)))</f>
        <v>611</v>
      </c>
      <c r="AB10" s="8" t="str">
        <f t="shared" si="3"/>
        <v>611</v>
      </c>
      <c r="AC10" s="8" t="str">
        <f t="shared" si="3"/>
        <v>611</v>
      </c>
      <c r="AD10" s="8" t="str">
        <f t="shared" si="0"/>
        <v>622</v>
      </c>
      <c r="AE10" s="8" t="str">
        <f t="shared" si="0"/>
        <v>626</v>
      </c>
      <c r="AF10" s="8" t="str">
        <f t="shared" si="0"/>
        <v>659</v>
      </c>
      <c r="AG10" s="8" t="str">
        <f t="shared" si="0"/>
        <v>670</v>
      </c>
    </row>
    <row r="11" spans="1:40" ht="12.75" customHeight="1" x14ac:dyDescent="0.2">
      <c r="B11" s="43"/>
      <c r="D11" s="56"/>
      <c r="E11" s="56"/>
      <c r="F11" s="61"/>
      <c r="G11" s="62"/>
      <c r="H11" s="62"/>
      <c r="I11" s="62"/>
      <c r="J11" s="63"/>
      <c r="K11" s="52" t="str">
        <f t="shared" ref="K11:AG11" si="4">IF(OR(TRIM(K8)=0,TRIM(K8)=""),IF(K9="","",K9),IF(IFERROR(TRIM(INDEX(QryItemNamed,MATCH(TRIM(K8),ITEM,0),2)),"")="Y",RIGHT(IFERROR(TRIM(INDEX(QryItemNamed,MATCH(TRIM(K8),ITEM,0),4)),"123456789012"),LEN(IFERROR(TRIM(INDEX(QryItemNamed,MATCH(TRIM(K8),ITEM,0),4)),"123456789012"))-10)&amp;K9,IFERROR(TRIM(INDEX(QryItemNamed,MATCH(TRIM(K8),ITEM,0),4))&amp;K9,"ITEM CODE DOES NOT EXIST IN ITEM MASTER")))</f>
        <v>PAVEMENT REMOVED</v>
      </c>
      <c r="L11" s="53" t="str">
        <f t="shared" si="4"/>
        <v>CONCRETE MEDIAN REMOVED</v>
      </c>
      <c r="M11" s="53" t="str">
        <f t="shared" si="4"/>
        <v>CURB REMOVED</v>
      </c>
      <c r="N11" s="53" t="str">
        <f t="shared" ref="N11:S11" si="5">IF(OR(TRIM(N8)=0,TRIM(N8)=""),IF(N9="","",N9),IF(IFERROR(TRIM(INDEX(QryItemNamed,MATCH(TRIM(N8),ITEM,0),2)),"")="Y",RIGHT(IFERROR(TRIM(INDEX(QryItemNamed,MATCH(TRIM(N8),ITEM,0),4)),"123456789012"),LEN(IFERROR(TRIM(INDEX(QryItemNamed,MATCH(TRIM(N8),ITEM,0),4)),"123456789012"))-10)&amp;N9,IFERROR(TRIM(INDEX(QryItemNamed,MATCH(TRIM(N8),ITEM,0),4))&amp;N9,"ITEM CODE DOES NOT EXIST IN ITEM MASTER")))</f>
        <v>GUARDRAIL REMOVED</v>
      </c>
      <c r="O11" s="53" t="str">
        <f t="shared" ref="O11:P11" si="6">IF(OR(TRIM(O8)=0,TRIM(O8)=""),IF(O9="","",O9),IF(IFERROR(TRIM(INDEX(QryItemNamed,MATCH(TRIM(O8),ITEM,0),2)),"")="Y",RIGHT(IFERROR(TRIM(INDEX(QryItemNamed,MATCH(TRIM(O8),ITEM,0),4)),"123456789012"),LEN(IFERROR(TRIM(INDEX(QryItemNamed,MATCH(TRIM(O8),ITEM,0),4)),"123456789012"))-10)&amp;O9,IFERROR(TRIM(INDEX(QryItemNamed,MATCH(TRIM(O8),ITEM,0),4))&amp;O9,"ITEM CODE DOES NOT EXIST IN ITEM MASTER")))</f>
        <v>REMOVAL MISC.:UNDERDRAINS</v>
      </c>
      <c r="P11" s="53" t="str">
        <f t="shared" si="6"/>
        <v>LINEAR GRADING, AS PER PLAN</v>
      </c>
      <c r="Q11" s="53" t="s">
        <v>97</v>
      </c>
      <c r="R11" s="53" t="str">
        <f t="shared" si="5"/>
        <v>TIED CONCRETE BLOCK MAT, TYPE 2</v>
      </c>
      <c r="S11" s="53" t="str">
        <f t="shared" si="5"/>
        <v>6" SHALLOW PIPE UNDERDRAINS</v>
      </c>
      <c r="T11" s="53" t="s">
        <v>27</v>
      </c>
      <c r="U11" s="53" t="str">
        <f t="shared" si="4"/>
        <v>ANCHOR ASSEMBLY, TYPE T</v>
      </c>
      <c r="V11" s="53" t="str">
        <f t="shared" si="4"/>
        <v>MGS BRIDGE TERMINAL ASSEMBLY, TYPE 1</v>
      </c>
      <c r="W11" s="53" t="str">
        <f t="shared" si="4"/>
        <v>MGS BRIDGE TERMINAL ASSEMBLY, TYPE 2</v>
      </c>
      <c r="X11" s="53" t="str">
        <f t="shared" si="4"/>
        <v>IMPACT ATTENUATOR, TYPE 2 (BIDIRECTIONAL)</v>
      </c>
      <c r="Y11" s="53" t="str">
        <f t="shared" si="4"/>
        <v>CURB, TYPE 4-C</v>
      </c>
      <c r="Z11" s="53" t="str">
        <f t="shared" si="4"/>
        <v>CURB, TYPE 6</v>
      </c>
      <c r="AA11" s="53" t="str">
        <f t="shared" ref="AA11:AC11" si="7">IF(OR(TRIM(AA8)=0,TRIM(AA8)=""),IF(AA9="","",AA9),IF(IFERROR(TRIM(INDEX(QryItemNamed,MATCH(TRIM(AA8),ITEM,0),2)),"")="Y",RIGHT(IFERROR(TRIM(INDEX(QryItemNamed,MATCH(TRIM(AA8),ITEM,0),4)),"123456789012"),LEN(IFERROR(TRIM(INDEX(QryItemNamed,MATCH(TRIM(AA8),ITEM,0),4)),"123456789012"))-10)&amp;AA9,IFERROR(TRIM(INDEX(QryItemNamed,MATCH(TRIM(AA8),ITEM,0),4))&amp;AA9,"ITEM CODE DOES NOT EXIST IN ITEM MASTER")))</f>
        <v>6" CONDUIT, TYPE F</v>
      </c>
      <c r="AB11" s="53" t="str">
        <f t="shared" si="7"/>
        <v>CATCH BASIN, NO. 8A WITHOUT APRON</v>
      </c>
      <c r="AC11" s="53" t="str">
        <f t="shared" si="7"/>
        <v>PRECAST REINFORCED CONCRETE OUTLET</v>
      </c>
      <c r="AD11" s="53" t="str">
        <f t="shared" si="4"/>
        <v>CONCRETE BARRIER, SINGLE SLOPE, TYPE B</v>
      </c>
      <c r="AE11" s="53" t="str">
        <f t="shared" si="4"/>
        <v>BARRIER REFLECTOR, TYPE 1</v>
      </c>
      <c r="AF11" s="53" t="str">
        <f t="shared" si="4"/>
        <v>TOPSOIL</v>
      </c>
      <c r="AG11" s="53" t="str">
        <f t="shared" si="4"/>
        <v>DITCH EROSION PROTECTION MAT, TYPE F</v>
      </c>
    </row>
    <row r="12" spans="1:40" ht="12.75" customHeight="1" x14ac:dyDescent="0.2">
      <c r="B12" s="43"/>
      <c r="D12" s="56"/>
      <c r="E12" s="56"/>
      <c r="F12" s="61"/>
      <c r="G12" s="62"/>
      <c r="H12" s="62"/>
      <c r="I12" s="62"/>
      <c r="J12" s="63"/>
      <c r="K12" s="52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</row>
    <row r="13" spans="1:40" ht="12.75" customHeight="1" x14ac:dyDescent="0.2">
      <c r="B13" s="43"/>
      <c r="D13" s="56"/>
      <c r="E13" s="56"/>
      <c r="F13" s="61"/>
      <c r="G13" s="62"/>
      <c r="H13" s="62"/>
      <c r="I13" s="62"/>
      <c r="J13" s="63"/>
      <c r="K13" s="52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</row>
    <row r="14" spans="1:40" ht="12.75" customHeight="1" x14ac:dyDescent="0.2">
      <c r="B14" s="43"/>
      <c r="D14" s="56"/>
      <c r="E14" s="56"/>
      <c r="F14" s="61"/>
      <c r="G14" s="62"/>
      <c r="H14" s="62"/>
      <c r="I14" s="62"/>
      <c r="J14" s="63"/>
      <c r="K14" s="52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</row>
    <row r="15" spans="1:40" ht="12.75" customHeight="1" x14ac:dyDescent="0.2">
      <c r="B15" s="43"/>
      <c r="D15" s="56"/>
      <c r="E15" s="56"/>
      <c r="F15" s="61"/>
      <c r="G15" s="62"/>
      <c r="H15" s="62"/>
      <c r="I15" s="62"/>
      <c r="J15" s="63"/>
      <c r="K15" s="52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</row>
    <row r="16" spans="1:40" ht="12.75" customHeight="1" x14ac:dyDescent="0.2">
      <c r="B16" s="43"/>
      <c r="D16" s="56"/>
      <c r="E16" s="56"/>
      <c r="F16" s="61"/>
      <c r="G16" s="62"/>
      <c r="H16" s="62"/>
      <c r="I16" s="62"/>
      <c r="J16" s="63"/>
      <c r="K16" s="52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</row>
    <row r="17" spans="2:36" ht="12.75" customHeight="1" x14ac:dyDescent="0.2">
      <c r="B17" s="43"/>
      <c r="D17" s="56"/>
      <c r="E17" s="56"/>
      <c r="F17" s="61"/>
      <c r="G17" s="62"/>
      <c r="H17" s="62"/>
      <c r="I17" s="62"/>
      <c r="J17" s="63"/>
      <c r="K17" s="52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</row>
    <row r="18" spans="2:36" ht="12.75" customHeight="1" x14ac:dyDescent="0.2">
      <c r="B18" s="43"/>
      <c r="D18" s="56"/>
      <c r="E18" s="56"/>
      <c r="F18" s="61"/>
      <c r="G18" s="62"/>
      <c r="H18" s="62"/>
      <c r="I18" s="62"/>
      <c r="J18" s="63"/>
      <c r="K18" s="52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</row>
    <row r="19" spans="2:36" ht="12.75" customHeight="1" x14ac:dyDescent="0.2">
      <c r="B19" s="43"/>
      <c r="D19" s="56"/>
      <c r="E19" s="56"/>
      <c r="F19" s="61"/>
      <c r="G19" s="62"/>
      <c r="H19" s="62"/>
      <c r="I19" s="62"/>
      <c r="J19" s="63"/>
      <c r="K19" s="52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</row>
    <row r="20" spans="2:36" ht="12.75" customHeight="1" x14ac:dyDescent="0.2">
      <c r="B20" s="43"/>
      <c r="D20" s="56"/>
      <c r="E20" s="56"/>
      <c r="F20" s="61"/>
      <c r="G20" s="62"/>
      <c r="H20" s="62"/>
      <c r="I20" s="62"/>
      <c r="J20" s="63"/>
      <c r="K20" s="52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</row>
    <row r="21" spans="2:36" ht="12.75" customHeight="1" x14ac:dyDescent="0.2">
      <c r="B21" s="43"/>
      <c r="D21" s="56"/>
      <c r="E21" s="56"/>
      <c r="F21" s="61"/>
      <c r="G21" s="62"/>
      <c r="H21" s="62"/>
      <c r="I21" s="62"/>
      <c r="J21" s="63"/>
      <c r="K21" s="52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</row>
    <row r="22" spans="2:36" ht="12.75" customHeight="1" x14ac:dyDescent="0.2">
      <c r="B22" s="43"/>
      <c r="D22" s="56"/>
      <c r="E22" s="56"/>
      <c r="F22" s="61"/>
      <c r="G22" s="62"/>
      <c r="H22" s="62"/>
      <c r="I22" s="62"/>
      <c r="J22" s="63"/>
      <c r="K22" s="52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</row>
    <row r="23" spans="2:36" ht="12.75" customHeight="1" thickBot="1" x14ac:dyDescent="0.25">
      <c r="B23" s="44"/>
      <c r="D23" s="57"/>
      <c r="E23" s="57"/>
      <c r="F23" s="64"/>
      <c r="G23" s="65"/>
      <c r="H23" s="65"/>
      <c r="I23" s="65"/>
      <c r="J23" s="66"/>
      <c r="K23" s="9" t="str">
        <f t="shared" ref="K23:AG23" si="8">IF(OR(TRIM(K8)=0,TRIM(K8)=""),"",IFERROR(TRIM(INDEX(QryItemNamed,MATCH(TRIM(K8),ITEM,0),3)),""))</f>
        <v>SY</v>
      </c>
      <c r="L23" s="10" t="str">
        <f t="shared" si="8"/>
        <v>SY</v>
      </c>
      <c r="M23" s="10" t="str">
        <f t="shared" si="8"/>
        <v>FT</v>
      </c>
      <c r="N23" s="10" t="str">
        <f t="shared" si="8"/>
        <v>FT</v>
      </c>
      <c r="O23" s="10" t="str">
        <f t="shared" ref="O23:P23" si="9">IF(OR(TRIM(O8)=0,TRIM(O8)=""),"",IFERROR(TRIM(INDEX(QryItemNamed,MATCH(TRIM(O8),ITEM,0),3)),""))</f>
        <v>FT</v>
      </c>
      <c r="P23" s="10" t="str">
        <f t="shared" si="9"/>
        <v>STA</v>
      </c>
      <c r="Q23" s="10" t="s">
        <v>98</v>
      </c>
      <c r="R23" s="10" t="str">
        <f t="shared" si="8"/>
        <v>SY</v>
      </c>
      <c r="S23" s="10" t="str">
        <f t="shared" ref="S23" si="10">IF(OR(TRIM(S8)=0,TRIM(S8)=""),"",IFERROR(TRIM(INDEX(QryItemNamed,MATCH(TRIM(S8),ITEM,0),3)),""))</f>
        <v>FT</v>
      </c>
      <c r="T23" s="10" t="str">
        <f t="shared" si="8"/>
        <v>FT</v>
      </c>
      <c r="U23" s="10" t="str">
        <f t="shared" si="8"/>
        <v>EACH</v>
      </c>
      <c r="V23" s="10" t="str">
        <f t="shared" si="8"/>
        <v>EACH</v>
      </c>
      <c r="W23" s="10" t="str">
        <f t="shared" si="8"/>
        <v>EACH</v>
      </c>
      <c r="X23" s="10" t="str">
        <f t="shared" si="8"/>
        <v>EACH</v>
      </c>
      <c r="Y23" s="10" t="str">
        <f t="shared" si="8"/>
        <v>FT</v>
      </c>
      <c r="Z23" s="10" t="str">
        <f t="shared" si="8"/>
        <v>FT</v>
      </c>
      <c r="AA23" s="10" t="str">
        <f t="shared" ref="AA23:AC23" si="11">IF(OR(TRIM(AA8)=0,TRIM(AA8)=""),"",IFERROR(TRIM(INDEX(QryItemNamed,MATCH(TRIM(AA8),ITEM,0),3)),""))</f>
        <v>FT</v>
      </c>
      <c r="AB23" s="10" t="str">
        <f t="shared" si="11"/>
        <v>EACH</v>
      </c>
      <c r="AC23" s="10" t="str">
        <f t="shared" si="11"/>
        <v>EACH</v>
      </c>
      <c r="AD23" s="10" t="str">
        <f t="shared" si="8"/>
        <v>FT</v>
      </c>
      <c r="AE23" s="10" t="str">
        <f t="shared" si="8"/>
        <v>EACH</v>
      </c>
      <c r="AF23" s="10" t="str">
        <f t="shared" si="8"/>
        <v>CY</v>
      </c>
      <c r="AG23" s="10" t="str">
        <f t="shared" si="8"/>
        <v>SY</v>
      </c>
    </row>
    <row r="24" spans="2:36" ht="12.75" customHeight="1" x14ac:dyDescent="0.2">
      <c r="B24" s="26"/>
      <c r="D24" s="11"/>
      <c r="E24" s="11"/>
      <c r="F24" s="12"/>
      <c r="G24" s="13"/>
      <c r="H24" s="11" t="s">
        <v>1</v>
      </c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2:36" ht="12.75" customHeight="1" x14ac:dyDescent="0.2">
      <c r="B25" s="27">
        <v>1</v>
      </c>
      <c r="D25" s="15" t="s">
        <v>40</v>
      </c>
      <c r="E25" s="15">
        <f>$AJ$30</f>
        <v>26</v>
      </c>
      <c r="F25" s="16">
        <v>2712.84</v>
      </c>
      <c r="G25" s="17"/>
      <c r="H25" s="15"/>
      <c r="I25" s="16">
        <v>2873.01</v>
      </c>
      <c r="J25" s="18" t="s">
        <v>86</v>
      </c>
      <c r="K25" s="33">
        <f>9804/9</f>
        <v>1089.3333333333333</v>
      </c>
      <c r="L25" s="34">
        <f>102/9+167/9</f>
        <v>29.888888888888893</v>
      </c>
      <c r="M25" s="15">
        <f>29.09+26.44</f>
        <v>55.53</v>
      </c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</row>
    <row r="26" spans="2:36" ht="12.75" customHeight="1" x14ac:dyDescent="0.2">
      <c r="B26" s="27">
        <v>1</v>
      </c>
      <c r="D26" s="15" t="s">
        <v>41</v>
      </c>
      <c r="E26" s="15">
        <f>$AJ$30</f>
        <v>26</v>
      </c>
      <c r="F26" s="16">
        <v>2856.33</v>
      </c>
      <c r="G26" s="17"/>
      <c r="H26" s="15"/>
      <c r="I26" s="16">
        <v>2918.8</v>
      </c>
      <c r="J26" s="18" t="s">
        <v>87</v>
      </c>
      <c r="K26" s="17"/>
      <c r="L26" s="15"/>
      <c r="M26" s="15"/>
      <c r="N26" s="34">
        <v>62.62</v>
      </c>
      <c r="O26" s="34"/>
      <c r="P26" s="34"/>
      <c r="Q26" s="34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</row>
    <row r="27" spans="2:36" ht="12.75" customHeight="1" x14ac:dyDescent="0.2">
      <c r="B27" s="27">
        <v>1</v>
      </c>
      <c r="D27" s="15" t="s">
        <v>42</v>
      </c>
      <c r="E27" s="15">
        <f>$AJ$30</f>
        <v>26</v>
      </c>
      <c r="F27" s="16">
        <v>1335.34</v>
      </c>
      <c r="G27" s="17" t="s">
        <v>90</v>
      </c>
      <c r="H27" s="15"/>
      <c r="I27" s="16">
        <v>2848.26</v>
      </c>
      <c r="J27" s="18" t="s">
        <v>88</v>
      </c>
      <c r="K27" s="17"/>
      <c r="L27" s="15"/>
      <c r="M27" s="15"/>
      <c r="N27" s="15">
        <v>107.76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</row>
    <row r="28" spans="2:36" ht="12.75" customHeight="1" x14ac:dyDescent="0.2">
      <c r="B28" s="27">
        <v>1</v>
      </c>
      <c r="D28" s="15" t="s">
        <v>43</v>
      </c>
      <c r="E28" s="15">
        <f>$AJ$30+1</f>
        <v>27</v>
      </c>
      <c r="F28" s="16">
        <v>3188.06</v>
      </c>
      <c r="G28" s="17"/>
      <c r="H28" s="15"/>
      <c r="I28" s="41" t="s">
        <v>91</v>
      </c>
      <c r="J28" s="18" t="s">
        <v>87</v>
      </c>
      <c r="K28" s="17"/>
      <c r="L28" s="15"/>
      <c r="M28" s="15"/>
      <c r="N28" s="15">
        <v>107.04</v>
      </c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</row>
    <row r="29" spans="2:36" ht="12.75" customHeight="1" x14ac:dyDescent="0.2">
      <c r="B29" s="27">
        <v>1</v>
      </c>
      <c r="D29" s="15" t="s">
        <v>44</v>
      </c>
      <c r="E29" s="15">
        <f>$AJ$30+1</f>
        <v>27</v>
      </c>
      <c r="F29" s="16">
        <v>3117.94</v>
      </c>
      <c r="G29" s="17"/>
      <c r="H29" s="15"/>
      <c r="I29" s="16">
        <v>3204.93</v>
      </c>
      <c r="J29" s="18" t="s">
        <v>88</v>
      </c>
      <c r="K29" s="33"/>
      <c r="L29" s="15"/>
      <c r="M29" s="15"/>
      <c r="N29" s="34">
        <v>87.19</v>
      </c>
      <c r="O29" s="34"/>
      <c r="P29" s="34"/>
      <c r="Q29" s="34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</row>
    <row r="30" spans="2:36" ht="12.75" customHeight="1" x14ac:dyDescent="0.2">
      <c r="B30" s="27">
        <v>1</v>
      </c>
      <c r="D30" s="15" t="s">
        <v>45</v>
      </c>
      <c r="E30" s="15">
        <f>$AJ$30+1</f>
        <v>27</v>
      </c>
      <c r="F30" s="16">
        <v>3163.45</v>
      </c>
      <c r="G30" s="17"/>
      <c r="H30" s="15"/>
      <c r="I30" s="16">
        <v>3250</v>
      </c>
      <c r="J30" s="18" t="s">
        <v>86</v>
      </c>
      <c r="K30" s="33">
        <f>5173/9</f>
        <v>574.77777777777783</v>
      </c>
      <c r="L30" s="34">
        <f>180/9</f>
        <v>20</v>
      </c>
      <c r="M30" s="15">
        <f>28.82+24.46</f>
        <v>53.28</v>
      </c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J30" s="5">
        <v>26</v>
      </c>
    </row>
    <row r="31" spans="2:36" ht="12.75" customHeight="1" x14ac:dyDescent="0.2">
      <c r="B31" s="27">
        <v>1</v>
      </c>
      <c r="D31" s="15" t="s">
        <v>46</v>
      </c>
      <c r="E31" s="15">
        <f>$AJ$30+1</f>
        <v>27</v>
      </c>
      <c r="F31" s="16">
        <v>3281.15</v>
      </c>
      <c r="G31" s="17"/>
      <c r="H31" s="15"/>
      <c r="I31" s="16">
        <v>3404.52</v>
      </c>
      <c r="J31" s="18" t="s">
        <v>89</v>
      </c>
      <c r="K31" s="33">
        <f>617/9</f>
        <v>68.555555555555557</v>
      </c>
      <c r="L31" s="34">
        <f>377/9</f>
        <v>41.888888888888886</v>
      </c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</row>
    <row r="32" spans="2:36" ht="12.75" customHeight="1" x14ac:dyDescent="0.2">
      <c r="B32" s="27">
        <v>1</v>
      </c>
      <c r="D32" s="15" t="s">
        <v>47</v>
      </c>
      <c r="E32" s="15">
        <f>$AJ$30+2</f>
        <v>28</v>
      </c>
      <c r="F32" s="16">
        <v>7279.83</v>
      </c>
      <c r="G32" s="17"/>
      <c r="H32" s="15"/>
      <c r="I32" s="16">
        <v>7730.14</v>
      </c>
      <c r="J32" s="18" t="s">
        <v>87</v>
      </c>
      <c r="K32" s="33">
        <f>1*(I32-F32)/9</f>
        <v>50.034444444444489</v>
      </c>
      <c r="L32" s="15"/>
      <c r="M32" s="34">
        <f>I32-F32</f>
        <v>450.3100000000004</v>
      </c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</row>
    <row r="33" spans="2:33" ht="12.75" customHeight="1" x14ac:dyDescent="0.2">
      <c r="B33" s="27">
        <v>1</v>
      </c>
      <c r="D33" s="15" t="s">
        <v>48</v>
      </c>
      <c r="E33" s="15">
        <f>$AJ$30+2</f>
        <v>28</v>
      </c>
      <c r="F33" s="16">
        <v>7396.49</v>
      </c>
      <c r="G33" s="17"/>
      <c r="H33" s="15"/>
      <c r="I33" s="16">
        <v>7846.81</v>
      </c>
      <c r="J33" s="18" t="s">
        <v>88</v>
      </c>
      <c r="K33" s="33">
        <f>1*(I33-F33)/9</f>
        <v>50.035555555555625</v>
      </c>
      <c r="L33" s="15"/>
      <c r="M33" s="34">
        <f>I33-F33</f>
        <v>450.32000000000062</v>
      </c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</row>
    <row r="34" spans="2:33" ht="12.75" customHeight="1" x14ac:dyDescent="0.2">
      <c r="B34" s="27">
        <v>1</v>
      </c>
      <c r="D34" s="15" t="s">
        <v>49</v>
      </c>
      <c r="E34" s="15">
        <f>$AJ$30+2</f>
        <v>28</v>
      </c>
      <c r="F34" s="16">
        <v>7419.27</v>
      </c>
      <c r="G34" s="17"/>
      <c r="H34" s="15"/>
      <c r="I34" s="16">
        <v>7706.96</v>
      </c>
      <c r="J34" s="18" t="s">
        <v>86</v>
      </c>
      <c r="K34" s="33"/>
      <c r="L34" s="15"/>
      <c r="M34" s="34"/>
      <c r="N34" s="15">
        <v>487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2:33" ht="12.75" customHeight="1" x14ac:dyDescent="0.2">
      <c r="B35" s="27">
        <v>1</v>
      </c>
      <c r="D35" s="15" t="s">
        <v>50</v>
      </c>
      <c r="E35" s="15">
        <f>$AJ$30+3</f>
        <v>29</v>
      </c>
      <c r="F35" s="16">
        <v>1228.95</v>
      </c>
      <c r="G35" s="17"/>
      <c r="H35" s="15"/>
      <c r="I35" s="16">
        <v>1373.74</v>
      </c>
      <c r="J35" s="18" t="s">
        <v>86</v>
      </c>
      <c r="K35" s="33">
        <f>3294/9</f>
        <v>366</v>
      </c>
      <c r="L35" s="15"/>
      <c r="M35" s="34">
        <v>130.30000000000001</v>
      </c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</row>
    <row r="36" spans="2:33" ht="12.75" customHeight="1" x14ac:dyDescent="0.2">
      <c r="B36" s="27">
        <v>1</v>
      </c>
      <c r="D36" s="15" t="s">
        <v>83</v>
      </c>
      <c r="E36" s="15">
        <f>$AJ$30+4</f>
        <v>30</v>
      </c>
      <c r="F36" s="16">
        <v>364.53</v>
      </c>
      <c r="G36" s="17"/>
      <c r="H36" s="15"/>
      <c r="I36" s="16">
        <v>421</v>
      </c>
      <c r="J36" s="18" t="s">
        <v>86</v>
      </c>
      <c r="K36" s="33">
        <f>1546/9</f>
        <v>171.77777777777777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</row>
    <row r="37" spans="2:33" ht="12.75" customHeight="1" x14ac:dyDescent="0.2">
      <c r="B37" s="27">
        <v>1</v>
      </c>
      <c r="D37" s="15" t="s">
        <v>94</v>
      </c>
      <c r="E37" s="15">
        <f>$AJ$30+4</f>
        <v>30</v>
      </c>
      <c r="F37" s="16">
        <v>363.39</v>
      </c>
      <c r="G37" s="17"/>
      <c r="H37" s="15"/>
      <c r="I37" s="16">
        <v>471.01</v>
      </c>
      <c r="J37" s="18" t="s">
        <v>87</v>
      </c>
      <c r="K37" s="33"/>
      <c r="L37" s="15"/>
      <c r="M37" s="15"/>
      <c r="N37" s="15">
        <v>110.59</v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</row>
    <row r="38" spans="2:33" ht="12.75" customHeight="1" x14ac:dyDescent="0.2">
      <c r="B38" s="27"/>
      <c r="D38" s="15"/>
      <c r="E38" s="15"/>
      <c r="F38" s="16"/>
      <c r="G38" s="17"/>
      <c r="H38" s="15"/>
      <c r="I38" s="16"/>
      <c r="J38" s="18"/>
      <c r="K38" s="33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2:33" ht="12.75" customHeight="1" x14ac:dyDescent="0.2">
      <c r="B39" s="27">
        <v>1</v>
      </c>
      <c r="D39" s="15" t="s">
        <v>75</v>
      </c>
      <c r="E39" s="15">
        <f>$AJ$30+2</f>
        <v>28</v>
      </c>
      <c r="F39" s="16">
        <v>7445.66</v>
      </c>
      <c r="G39" s="17"/>
      <c r="H39" s="15"/>
      <c r="I39" s="16">
        <v>7680.98</v>
      </c>
      <c r="J39" s="18" t="s">
        <v>89</v>
      </c>
      <c r="K39" s="33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>
        <v>2</v>
      </c>
      <c r="Y39" s="15"/>
      <c r="Z39" s="15"/>
      <c r="AA39" s="15"/>
      <c r="AB39" s="15"/>
      <c r="AC39" s="15"/>
      <c r="AD39" s="34">
        <f>I39-F39</f>
        <v>235.31999999999971</v>
      </c>
      <c r="AE39" s="15"/>
      <c r="AF39" s="15"/>
      <c r="AG39" s="15"/>
    </row>
    <row r="40" spans="2:33" ht="12.75" customHeight="1" x14ac:dyDescent="0.2">
      <c r="B40" s="27"/>
      <c r="D40" s="15"/>
      <c r="E40" s="15"/>
      <c r="F40" s="16"/>
      <c r="G40" s="17"/>
      <c r="H40" s="15"/>
      <c r="I40" s="16"/>
      <c r="J40" s="18"/>
      <c r="K40" s="17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2:33" ht="12.75" customHeight="1" x14ac:dyDescent="0.2">
      <c r="B41" s="27">
        <v>1</v>
      </c>
      <c r="D41" s="15" t="s">
        <v>57</v>
      </c>
      <c r="E41" s="15">
        <f>$AJ$30</f>
        <v>26</v>
      </c>
      <c r="F41" s="16">
        <v>2712.84</v>
      </c>
      <c r="G41" s="17"/>
      <c r="H41" s="15"/>
      <c r="I41" s="16">
        <v>1228.95</v>
      </c>
      <c r="J41" s="18" t="s">
        <v>88</v>
      </c>
      <c r="K41" s="17"/>
      <c r="L41" s="15"/>
      <c r="M41" s="15"/>
      <c r="N41" s="15"/>
      <c r="O41" s="15"/>
      <c r="P41" s="15"/>
      <c r="Q41" s="15"/>
      <c r="R41" s="34"/>
      <c r="S41" s="15"/>
      <c r="T41" s="15"/>
      <c r="U41" s="15"/>
      <c r="V41" s="15"/>
      <c r="W41" s="15"/>
      <c r="X41" s="15"/>
      <c r="Y41" s="15"/>
      <c r="Z41" s="34">
        <v>149.34</v>
      </c>
      <c r="AA41" s="15"/>
      <c r="AB41" s="15"/>
      <c r="AC41" s="15"/>
      <c r="AD41" s="15"/>
      <c r="AE41" s="15"/>
      <c r="AF41" s="15"/>
      <c r="AG41" s="34"/>
    </row>
    <row r="42" spans="2:33" ht="12.75" customHeight="1" x14ac:dyDescent="0.2">
      <c r="B42" s="27">
        <v>1</v>
      </c>
      <c r="D42" s="15" t="s">
        <v>58</v>
      </c>
      <c r="E42" s="15">
        <f>$AJ$30</f>
        <v>26</v>
      </c>
      <c r="F42" s="16">
        <v>2901.61</v>
      </c>
      <c r="G42" s="17"/>
      <c r="H42" s="15"/>
      <c r="I42" s="16">
        <v>2915.61</v>
      </c>
      <c r="J42" s="18" t="s">
        <v>87</v>
      </c>
      <c r="K42" s="17"/>
      <c r="L42" s="15"/>
      <c r="M42" s="15"/>
      <c r="N42" s="15"/>
      <c r="O42" s="15"/>
      <c r="P42" s="15"/>
      <c r="Q42" s="15"/>
      <c r="R42" s="34"/>
      <c r="S42" s="15"/>
      <c r="T42" s="15"/>
      <c r="U42" s="15"/>
      <c r="V42" s="15"/>
      <c r="W42" s="15"/>
      <c r="X42" s="15"/>
      <c r="Y42" s="34">
        <f>I42-F42</f>
        <v>14</v>
      </c>
      <c r="Z42" s="15"/>
      <c r="AA42" s="15"/>
      <c r="AB42" s="15"/>
      <c r="AC42" s="15"/>
      <c r="AD42" s="15"/>
      <c r="AE42" s="15"/>
      <c r="AF42" s="15"/>
      <c r="AG42" s="34"/>
    </row>
    <row r="43" spans="2:33" ht="12.75" customHeight="1" x14ac:dyDescent="0.2">
      <c r="B43" s="27">
        <v>1</v>
      </c>
      <c r="D43" s="15" t="s">
        <v>59</v>
      </c>
      <c r="E43" s="15">
        <f>$AJ$30</f>
        <v>26</v>
      </c>
      <c r="F43" s="16">
        <v>2827.47</v>
      </c>
      <c r="G43" s="17"/>
      <c r="H43" s="15"/>
      <c r="I43" s="16">
        <v>2852.25</v>
      </c>
      <c r="J43" s="18" t="s">
        <v>88</v>
      </c>
      <c r="K43" s="17"/>
      <c r="L43" s="15"/>
      <c r="M43" s="15"/>
      <c r="N43" s="15"/>
      <c r="O43" s="15"/>
      <c r="P43" s="15"/>
      <c r="Q43" s="15"/>
      <c r="R43" s="34"/>
      <c r="S43" s="15"/>
      <c r="T43" s="15"/>
      <c r="U43" s="15"/>
      <c r="V43" s="15"/>
      <c r="W43" s="15"/>
      <c r="X43" s="15"/>
      <c r="Y43" s="34">
        <f>I43-F43</f>
        <v>24.7800000000002</v>
      </c>
      <c r="Z43" s="15"/>
      <c r="AA43" s="15"/>
      <c r="AB43" s="15"/>
      <c r="AC43" s="15"/>
      <c r="AD43" s="15"/>
      <c r="AE43" s="15"/>
      <c r="AF43" s="15"/>
      <c r="AG43" s="34"/>
    </row>
    <row r="44" spans="2:33" ht="12.75" customHeight="1" x14ac:dyDescent="0.2">
      <c r="B44" s="27">
        <v>1</v>
      </c>
      <c r="D44" s="15" t="s">
        <v>60</v>
      </c>
      <c r="E44" s="15">
        <f>$AJ$30+1</f>
        <v>27</v>
      </c>
      <c r="F44" s="16">
        <v>3184.21</v>
      </c>
      <c r="G44" s="17"/>
      <c r="H44" s="15"/>
      <c r="I44" s="16">
        <v>3208.98</v>
      </c>
      <c r="J44" s="18" t="s">
        <v>87</v>
      </c>
      <c r="K44" s="17"/>
      <c r="L44" s="15"/>
      <c r="M44" s="15"/>
      <c r="N44" s="15"/>
      <c r="O44" s="15"/>
      <c r="P44" s="15"/>
      <c r="Q44" s="15"/>
      <c r="R44" s="35"/>
      <c r="S44" s="15"/>
      <c r="T44" s="15"/>
      <c r="U44" s="15"/>
      <c r="V44" s="15"/>
      <c r="W44" s="15"/>
      <c r="X44" s="15"/>
      <c r="Y44" s="34">
        <f>I44-F44</f>
        <v>24.769999999999982</v>
      </c>
      <c r="Z44" s="15"/>
      <c r="AA44" s="15"/>
      <c r="AB44" s="15"/>
      <c r="AC44" s="15"/>
      <c r="AD44" s="15"/>
      <c r="AE44" s="15"/>
      <c r="AF44" s="15"/>
      <c r="AG44" s="15"/>
    </row>
    <row r="45" spans="2:33" ht="12.75" customHeight="1" x14ac:dyDescent="0.2">
      <c r="B45" s="27">
        <v>1</v>
      </c>
      <c r="D45" s="15" t="s">
        <v>61</v>
      </c>
      <c r="E45" s="15">
        <f>$AJ$30+1</f>
        <v>27</v>
      </c>
      <c r="F45" s="16">
        <v>3120.85</v>
      </c>
      <c r="G45" s="17"/>
      <c r="H45" s="15"/>
      <c r="I45" s="16">
        <v>3128.6</v>
      </c>
      <c r="J45" s="18" t="s">
        <v>88</v>
      </c>
      <c r="K45" s="17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34">
        <f>I45-F45</f>
        <v>7.75</v>
      </c>
      <c r="Z45" s="15"/>
      <c r="AA45" s="15"/>
      <c r="AB45" s="15"/>
      <c r="AC45" s="15"/>
      <c r="AD45" s="15"/>
      <c r="AE45" s="15"/>
      <c r="AF45" s="15"/>
      <c r="AG45" s="34"/>
    </row>
    <row r="46" spans="2:33" ht="12.75" customHeight="1" x14ac:dyDescent="0.2">
      <c r="B46" s="27">
        <v>1</v>
      </c>
      <c r="D46" s="15" t="s">
        <v>65</v>
      </c>
      <c r="E46" s="15">
        <f>$AJ$30+2</f>
        <v>28</v>
      </c>
      <c r="F46" s="16">
        <v>7279.83</v>
      </c>
      <c r="G46" s="17"/>
      <c r="H46" s="15"/>
      <c r="I46" s="16">
        <v>7414.53</v>
      </c>
      <c r="J46" s="18" t="s">
        <v>87</v>
      </c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34">
        <f>I46-F46</f>
        <v>134.69999999999982</v>
      </c>
      <c r="AA46" s="15"/>
      <c r="AB46" s="15"/>
      <c r="AC46" s="15"/>
      <c r="AD46" s="15"/>
      <c r="AE46" s="15"/>
      <c r="AF46" s="15"/>
      <c r="AG46" s="34"/>
    </row>
    <row r="47" spans="2:33" ht="12.75" customHeight="1" x14ac:dyDescent="0.2">
      <c r="B47" s="27">
        <v>1</v>
      </c>
      <c r="D47" s="15" t="s">
        <v>66</v>
      </c>
      <c r="E47" s="15">
        <f>$AJ$30+2</f>
        <v>28</v>
      </c>
      <c r="F47" s="16">
        <v>7396.49</v>
      </c>
      <c r="G47" s="17"/>
      <c r="H47" s="15"/>
      <c r="I47" s="16">
        <v>7414.53</v>
      </c>
      <c r="J47" s="18" t="s">
        <v>88</v>
      </c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34">
        <f>I47-F47</f>
        <v>18.039999999999964</v>
      </c>
      <c r="AA47" s="15"/>
      <c r="AB47" s="15"/>
      <c r="AC47" s="15"/>
      <c r="AD47" s="15"/>
      <c r="AE47" s="15"/>
      <c r="AF47" s="15"/>
      <c r="AG47" s="34"/>
    </row>
    <row r="48" spans="2:33" ht="12.75" customHeight="1" x14ac:dyDescent="0.2">
      <c r="B48" s="27">
        <v>1</v>
      </c>
      <c r="D48" s="15" t="s">
        <v>67</v>
      </c>
      <c r="E48" s="15">
        <f>$AJ$30+2</f>
        <v>28</v>
      </c>
      <c r="F48" s="16">
        <v>7712.1</v>
      </c>
      <c r="G48" s="17"/>
      <c r="H48" s="15"/>
      <c r="I48" s="16">
        <v>7730.14</v>
      </c>
      <c r="J48" s="18" t="s">
        <v>87</v>
      </c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34">
        <f>I48-F48</f>
        <v>18.039999999999964</v>
      </c>
      <c r="AA48" s="15"/>
      <c r="AB48" s="15"/>
      <c r="AC48" s="15"/>
      <c r="AD48" s="15"/>
      <c r="AE48" s="15"/>
      <c r="AF48" s="15"/>
      <c r="AG48" s="34"/>
    </row>
    <row r="49" spans="2:33" ht="12.75" customHeight="1" x14ac:dyDescent="0.2">
      <c r="B49" s="27">
        <v>1</v>
      </c>
      <c r="D49" s="15" t="s">
        <v>68</v>
      </c>
      <c r="E49" s="15">
        <f>$AJ$30+2</f>
        <v>28</v>
      </c>
      <c r="F49" s="16">
        <v>7712.1</v>
      </c>
      <c r="G49" s="17"/>
      <c r="H49" s="15"/>
      <c r="I49" s="16">
        <v>7846.81</v>
      </c>
      <c r="J49" s="18" t="s">
        <v>88</v>
      </c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34">
        <f>I49-F49</f>
        <v>134.71000000000004</v>
      </c>
      <c r="AA49" s="15"/>
      <c r="AB49" s="15"/>
      <c r="AC49" s="15"/>
      <c r="AD49" s="15"/>
      <c r="AE49" s="15"/>
      <c r="AF49" s="15"/>
      <c r="AG49" s="34"/>
    </row>
    <row r="50" spans="2:33" ht="12.75" customHeight="1" x14ac:dyDescent="0.2">
      <c r="B50" s="27"/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34"/>
      <c r="AA50" s="15"/>
      <c r="AB50" s="15"/>
      <c r="AC50" s="15"/>
      <c r="AD50" s="15"/>
      <c r="AE50" s="15"/>
      <c r="AF50" s="15"/>
      <c r="AG50" s="34"/>
    </row>
    <row r="51" spans="2:33" ht="12.75" customHeight="1" x14ac:dyDescent="0.2">
      <c r="B51" s="27">
        <v>1</v>
      </c>
      <c r="D51" s="15" t="s">
        <v>70</v>
      </c>
      <c r="E51" s="15">
        <f>$AJ$30+2</f>
        <v>28</v>
      </c>
      <c r="F51" s="16">
        <v>7723.94</v>
      </c>
      <c r="G51" s="17"/>
      <c r="H51" s="15"/>
      <c r="I51" s="16"/>
      <c r="J51" s="18" t="s">
        <v>89</v>
      </c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34"/>
      <c r="AA51" s="15"/>
      <c r="AB51" s="15">
        <v>1</v>
      </c>
      <c r="AC51" s="15"/>
      <c r="AD51" s="15"/>
      <c r="AE51" s="15"/>
      <c r="AF51" s="15"/>
      <c r="AG51" s="34"/>
    </row>
    <row r="52" spans="2:33" ht="12.75" customHeight="1" x14ac:dyDescent="0.2">
      <c r="B52" s="27"/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</row>
    <row r="53" spans="2:33" ht="12.75" customHeight="1" x14ac:dyDescent="0.2">
      <c r="B53" s="27">
        <v>1</v>
      </c>
      <c r="D53" s="15" t="s">
        <v>51</v>
      </c>
      <c r="E53" s="15">
        <f>$AJ$30</f>
        <v>26</v>
      </c>
      <c r="F53" s="16">
        <v>2896.11</v>
      </c>
      <c r="G53" s="17"/>
      <c r="H53" s="15"/>
      <c r="I53" s="16"/>
      <c r="J53" s="18" t="s">
        <v>87</v>
      </c>
      <c r="K53" s="17"/>
      <c r="L53" s="15"/>
      <c r="M53" s="15"/>
      <c r="N53" s="15"/>
      <c r="O53" s="15"/>
      <c r="P53" s="15"/>
      <c r="Q53" s="15"/>
      <c r="R53" s="34">
        <f>229/9</f>
        <v>25.444444444444443</v>
      </c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34"/>
    </row>
    <row r="54" spans="2:33" ht="12.75" customHeight="1" x14ac:dyDescent="0.2">
      <c r="B54" s="27">
        <v>1</v>
      </c>
      <c r="D54" s="15" t="s">
        <v>52</v>
      </c>
      <c r="E54" s="15">
        <f>$AJ$30</f>
        <v>26</v>
      </c>
      <c r="F54" s="16">
        <v>2821.97</v>
      </c>
      <c r="G54" s="17"/>
      <c r="H54" s="15"/>
      <c r="I54" s="16"/>
      <c r="J54" s="18" t="s">
        <v>88</v>
      </c>
      <c r="K54" s="17"/>
      <c r="L54" s="15"/>
      <c r="M54" s="15"/>
      <c r="N54" s="15"/>
      <c r="O54" s="15"/>
      <c r="P54" s="15"/>
      <c r="Q54" s="15"/>
      <c r="R54" s="34">
        <f>427/9</f>
        <v>47.444444444444443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34"/>
    </row>
    <row r="55" spans="2:33" ht="12.75" customHeight="1" x14ac:dyDescent="0.2">
      <c r="B55" s="27">
        <v>1</v>
      </c>
      <c r="D55" s="15" t="s">
        <v>53</v>
      </c>
      <c r="E55" s="15">
        <f>$AJ$30+1</f>
        <v>27</v>
      </c>
      <c r="F55" s="16">
        <v>3208.98</v>
      </c>
      <c r="G55" s="17"/>
      <c r="H55" s="15"/>
      <c r="I55" s="16"/>
      <c r="J55" s="18" t="s">
        <v>87</v>
      </c>
      <c r="K55" s="17"/>
      <c r="L55" s="15"/>
      <c r="M55" s="15"/>
      <c r="N55" s="15"/>
      <c r="O55" s="15"/>
      <c r="P55" s="15"/>
      <c r="Q55" s="15"/>
      <c r="R55" s="34">
        <f>235/9</f>
        <v>26.111111111111111</v>
      </c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34"/>
    </row>
    <row r="56" spans="2:33" ht="12.75" customHeight="1" x14ac:dyDescent="0.2">
      <c r="B56" s="27">
        <v>1</v>
      </c>
      <c r="D56" s="15" t="s">
        <v>54</v>
      </c>
      <c r="E56" s="15">
        <f>$AJ$30+1</f>
        <v>27</v>
      </c>
      <c r="F56" s="16">
        <v>3128.6</v>
      </c>
      <c r="G56" s="17"/>
      <c r="H56" s="15"/>
      <c r="I56" s="16"/>
      <c r="J56" s="18" t="s">
        <v>88</v>
      </c>
      <c r="K56" s="17"/>
      <c r="L56" s="15"/>
      <c r="M56" s="15"/>
      <c r="N56" s="15"/>
      <c r="O56" s="15"/>
      <c r="P56" s="15"/>
      <c r="Q56" s="15"/>
      <c r="R56" s="34">
        <v>24.44</v>
      </c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</row>
    <row r="57" spans="2:33" ht="12.75" customHeight="1" x14ac:dyDescent="0.2">
      <c r="B57" s="27">
        <v>1</v>
      </c>
      <c r="D57" s="15" t="s">
        <v>56</v>
      </c>
      <c r="E57" s="15">
        <f>$AJ$30+2</f>
        <v>28</v>
      </c>
      <c r="F57" s="16">
        <v>7750.22</v>
      </c>
      <c r="G57" s="17"/>
      <c r="H57" s="15"/>
      <c r="I57" s="16">
        <v>7850.94</v>
      </c>
      <c r="J57" s="18" t="s">
        <v>88</v>
      </c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34">
        <f>AG57*9*0.3333/27</f>
        <v>9.4188111111111112</v>
      </c>
      <c r="AG57" s="34">
        <f>763/9</f>
        <v>84.777777777777771</v>
      </c>
    </row>
    <row r="58" spans="2:33" ht="12.75" customHeight="1" x14ac:dyDescent="0.2">
      <c r="B58" s="27"/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</row>
    <row r="59" spans="2:33" ht="12.75" customHeight="1" x14ac:dyDescent="0.2">
      <c r="B59" s="27">
        <v>1</v>
      </c>
      <c r="D59" s="15" t="s">
        <v>62</v>
      </c>
      <c r="E59" s="15">
        <f>$AJ$30</f>
        <v>26</v>
      </c>
      <c r="F59" s="16">
        <v>2855.11</v>
      </c>
      <c r="G59" s="17"/>
      <c r="H59" s="15"/>
      <c r="I59" s="16">
        <v>2917.61</v>
      </c>
      <c r="J59" s="18" t="s">
        <v>87</v>
      </c>
      <c r="K59" s="17"/>
      <c r="L59" s="15"/>
      <c r="M59" s="15"/>
      <c r="N59" s="15"/>
      <c r="O59" s="15"/>
      <c r="P59" s="15">
        <v>0.56999999999999995</v>
      </c>
      <c r="Q59" s="34">
        <f>(566-51)*0.25/27</f>
        <v>4.7685185185185182</v>
      </c>
      <c r="R59" s="15"/>
      <c r="S59" s="15"/>
      <c r="T59" s="15">
        <v>50</v>
      </c>
      <c r="U59" s="15">
        <v>1</v>
      </c>
      <c r="V59" s="15"/>
      <c r="W59" s="15">
        <v>1</v>
      </c>
      <c r="X59" s="15"/>
      <c r="Y59" s="15"/>
      <c r="Z59" s="15"/>
      <c r="AA59" s="15"/>
      <c r="AB59" s="15"/>
      <c r="AC59" s="15"/>
      <c r="AD59" s="15"/>
      <c r="AE59" s="15">
        <f>ROUNDUP((I59-F59)/100,0)+1</f>
        <v>2</v>
      </c>
      <c r="AF59" s="15"/>
      <c r="AG59" s="15"/>
    </row>
    <row r="60" spans="2:33" ht="12.75" customHeight="1" x14ac:dyDescent="0.2">
      <c r="B60" s="27">
        <v>1</v>
      </c>
      <c r="D60" s="15" t="s">
        <v>63</v>
      </c>
      <c r="E60" s="15">
        <f>$AJ$30</f>
        <v>26</v>
      </c>
      <c r="F60" s="16">
        <v>1335.46</v>
      </c>
      <c r="G60" s="17" t="s">
        <v>90</v>
      </c>
      <c r="H60" s="15"/>
      <c r="I60" s="16">
        <v>2852.85</v>
      </c>
      <c r="J60" s="18" t="s">
        <v>88</v>
      </c>
      <c r="K60" s="17"/>
      <c r="L60" s="15"/>
      <c r="M60" s="15"/>
      <c r="N60" s="15"/>
      <c r="O60" s="15"/>
      <c r="P60" s="15">
        <v>1.07</v>
      </c>
      <c r="Q60" s="34">
        <v>8.02</v>
      </c>
      <c r="R60" s="15"/>
      <c r="S60" s="15"/>
      <c r="T60" s="15">
        <v>75</v>
      </c>
      <c r="U60" s="15">
        <v>1</v>
      </c>
      <c r="V60" s="15">
        <v>1</v>
      </c>
      <c r="W60" s="15"/>
      <c r="X60" s="15"/>
      <c r="Y60" s="15"/>
      <c r="Z60" s="15"/>
      <c r="AA60" s="15"/>
      <c r="AB60" s="15"/>
      <c r="AC60" s="15"/>
      <c r="AD60" s="15"/>
      <c r="AE60" s="15">
        <v>3</v>
      </c>
      <c r="AF60" s="15"/>
      <c r="AG60" s="15"/>
    </row>
    <row r="61" spans="2:33" ht="12.75" customHeight="1" x14ac:dyDescent="0.2">
      <c r="B61" s="27">
        <v>1</v>
      </c>
      <c r="D61" s="15" t="s">
        <v>64</v>
      </c>
      <c r="E61" s="15">
        <f>$AJ$30+1</f>
        <v>27</v>
      </c>
      <c r="F61" s="16">
        <v>3183.61</v>
      </c>
      <c r="G61" s="17"/>
      <c r="H61" s="15"/>
      <c r="I61" s="41" t="s">
        <v>92</v>
      </c>
      <c r="J61" s="18" t="s">
        <v>87</v>
      </c>
      <c r="K61" s="17"/>
      <c r="L61" s="15"/>
      <c r="M61" s="15"/>
      <c r="N61" s="15"/>
      <c r="O61" s="15"/>
      <c r="P61" s="15">
        <v>1.07</v>
      </c>
      <c r="Q61" s="34">
        <v>6.98</v>
      </c>
      <c r="R61" s="15"/>
      <c r="S61" s="15"/>
      <c r="T61" s="15">
        <v>75</v>
      </c>
      <c r="U61" s="15">
        <v>1</v>
      </c>
      <c r="V61" s="15">
        <v>1</v>
      </c>
      <c r="W61" s="15"/>
      <c r="X61" s="15"/>
      <c r="Y61" s="15"/>
      <c r="Z61" s="15"/>
      <c r="AA61" s="15"/>
      <c r="AB61" s="15"/>
      <c r="AC61" s="15"/>
      <c r="AD61" s="15"/>
      <c r="AE61" s="15">
        <v>3</v>
      </c>
      <c r="AF61" s="15"/>
      <c r="AG61" s="15"/>
    </row>
    <row r="62" spans="2:33" ht="12.75" customHeight="1" x14ac:dyDescent="0.2">
      <c r="B62" s="27">
        <v>1</v>
      </c>
      <c r="D62" s="15" t="s">
        <v>69</v>
      </c>
      <c r="E62" s="15">
        <f>$AJ$30+1</f>
        <v>27</v>
      </c>
      <c r="F62" s="16">
        <v>3118.85</v>
      </c>
      <c r="G62" s="17"/>
      <c r="H62" s="15"/>
      <c r="I62" s="16">
        <v>3205.85</v>
      </c>
      <c r="J62" s="18" t="s">
        <v>88</v>
      </c>
      <c r="K62" s="17"/>
      <c r="L62" s="15"/>
      <c r="M62" s="15"/>
      <c r="N62" s="15"/>
      <c r="O62" s="15"/>
      <c r="P62" s="15">
        <v>0.82</v>
      </c>
      <c r="Q62" s="34">
        <f>(804-49.8)*0.25/27</f>
        <v>6.9833333333333334</v>
      </c>
      <c r="R62" s="15"/>
      <c r="S62" s="15"/>
      <c r="T62" s="15">
        <v>75</v>
      </c>
      <c r="U62" s="15">
        <v>1</v>
      </c>
      <c r="V62" s="15"/>
      <c r="W62" s="15">
        <v>1</v>
      </c>
      <c r="X62" s="15"/>
      <c r="Y62" s="15"/>
      <c r="Z62" s="15"/>
      <c r="AA62" s="15"/>
      <c r="AB62" s="15"/>
      <c r="AC62" s="15"/>
      <c r="AD62" s="15"/>
      <c r="AE62" s="15">
        <f>ROUNDUP((I62-F62)/100,0)+1</f>
        <v>2</v>
      </c>
      <c r="AF62" s="15"/>
      <c r="AG62" s="15"/>
    </row>
    <row r="63" spans="2:33" ht="12.75" customHeight="1" x14ac:dyDescent="0.2">
      <c r="B63" s="27">
        <v>1</v>
      </c>
      <c r="D63" s="15" t="s">
        <v>71</v>
      </c>
      <c r="E63" s="15">
        <f>$AJ$30+4</f>
        <v>30</v>
      </c>
      <c r="F63" s="16">
        <v>2737.4</v>
      </c>
      <c r="G63" s="17"/>
      <c r="H63" s="15"/>
      <c r="I63" s="41" t="s">
        <v>93</v>
      </c>
      <c r="J63" s="18" t="s">
        <v>87</v>
      </c>
      <c r="K63" s="17"/>
      <c r="L63" s="15"/>
      <c r="M63" s="15"/>
      <c r="N63" s="15"/>
      <c r="O63" s="15"/>
      <c r="P63" s="15">
        <v>1.25</v>
      </c>
      <c r="Q63" s="34">
        <v>6.2</v>
      </c>
      <c r="R63" s="15"/>
      <c r="S63" s="15"/>
      <c r="T63" s="15">
        <v>112.5</v>
      </c>
      <c r="U63" s="15">
        <v>1</v>
      </c>
      <c r="V63" s="15"/>
      <c r="W63" s="15"/>
      <c r="X63" s="15"/>
      <c r="Y63" s="15"/>
      <c r="Z63" s="15"/>
      <c r="AA63" s="15"/>
      <c r="AB63" s="15"/>
      <c r="AC63" s="15"/>
      <c r="AD63" s="15"/>
      <c r="AE63" s="15">
        <v>3</v>
      </c>
      <c r="AF63" s="15"/>
      <c r="AG63" s="15"/>
    </row>
    <row r="64" spans="2:33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2:33" ht="12.75" customHeight="1" x14ac:dyDescent="0.2">
      <c r="B65" s="27">
        <v>1</v>
      </c>
      <c r="D65" s="15" t="s">
        <v>72</v>
      </c>
      <c r="E65" s="15">
        <f>$AJ$30</f>
        <v>26</v>
      </c>
      <c r="F65" s="16">
        <v>2732.7</v>
      </c>
      <c r="G65" s="17"/>
      <c r="H65" s="15"/>
      <c r="I65" s="16">
        <v>2900.18</v>
      </c>
      <c r="J65" s="18" t="s">
        <v>87</v>
      </c>
      <c r="K65" s="17"/>
      <c r="L65" s="15"/>
      <c r="M65" s="15"/>
      <c r="N65" s="15"/>
      <c r="O65" s="15"/>
      <c r="P65" s="15"/>
      <c r="Q65" s="15"/>
      <c r="R65" s="15"/>
      <c r="S65" s="34">
        <f t="shared" ref="S65:S72" si="12">I65-F65</f>
        <v>167.48000000000002</v>
      </c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2:33" ht="12.75" customHeight="1" x14ac:dyDescent="0.2">
      <c r="B66" s="27">
        <v>1</v>
      </c>
      <c r="D66" s="15" t="s">
        <v>76</v>
      </c>
      <c r="E66" s="15">
        <f>$AJ$30</f>
        <v>26</v>
      </c>
      <c r="F66" s="16">
        <v>2732.7</v>
      </c>
      <c r="G66" s="17"/>
      <c r="H66" s="15"/>
      <c r="I66" s="16">
        <v>2836.13</v>
      </c>
      <c r="J66" s="18" t="s">
        <v>88</v>
      </c>
      <c r="K66" s="17"/>
      <c r="L66" s="15"/>
      <c r="M66" s="15"/>
      <c r="N66" s="15"/>
      <c r="O66" s="15"/>
      <c r="P66" s="15"/>
      <c r="Q66" s="15"/>
      <c r="R66" s="15"/>
      <c r="S66" s="34">
        <f t="shared" si="12"/>
        <v>103.43000000000029</v>
      </c>
      <c r="T66" s="15"/>
      <c r="U66" s="15"/>
      <c r="V66" s="15"/>
      <c r="W66" s="15"/>
      <c r="X66" s="15"/>
      <c r="Y66" s="15"/>
      <c r="Z66" s="15"/>
      <c r="AA66" s="15">
        <v>92.48</v>
      </c>
      <c r="AB66" s="15"/>
      <c r="AC66" s="15">
        <v>1</v>
      </c>
      <c r="AD66" s="15"/>
      <c r="AE66" s="15"/>
      <c r="AF66" s="15"/>
      <c r="AG66" s="15"/>
    </row>
    <row r="67" spans="2:33" ht="12.75" customHeight="1" x14ac:dyDescent="0.2">
      <c r="B67" s="27">
        <v>1</v>
      </c>
      <c r="D67" s="15" t="s">
        <v>77</v>
      </c>
      <c r="E67" s="15">
        <f>$AJ$30+1</f>
        <v>27</v>
      </c>
      <c r="F67" s="16">
        <v>3200.53</v>
      </c>
      <c r="G67" s="17"/>
      <c r="H67" s="15"/>
      <c r="I67" s="16">
        <v>3240</v>
      </c>
      <c r="J67" s="18" t="s">
        <v>87</v>
      </c>
      <c r="K67" s="17"/>
      <c r="L67" s="15"/>
      <c r="M67" s="15"/>
      <c r="N67" s="15"/>
      <c r="O67" s="15"/>
      <c r="P67" s="15"/>
      <c r="Q67" s="15"/>
      <c r="R67" s="15"/>
      <c r="S67" s="34">
        <f t="shared" si="12"/>
        <v>39.4699999999998</v>
      </c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</row>
    <row r="68" spans="2:33" ht="12.75" customHeight="1" x14ac:dyDescent="0.2">
      <c r="B68" s="27">
        <v>1</v>
      </c>
      <c r="D68" s="15" t="s">
        <v>78</v>
      </c>
      <c r="E68" s="15">
        <f>$AJ$30+1</f>
        <v>27</v>
      </c>
      <c r="F68" s="16">
        <v>3136.28</v>
      </c>
      <c r="G68" s="17"/>
      <c r="H68" s="15"/>
      <c r="I68" s="16">
        <v>3240</v>
      </c>
      <c r="J68" s="18" t="s">
        <v>88</v>
      </c>
      <c r="K68" s="17"/>
      <c r="L68" s="15"/>
      <c r="M68" s="15"/>
      <c r="N68" s="15"/>
      <c r="O68" s="15"/>
      <c r="P68" s="15"/>
      <c r="Q68" s="15"/>
      <c r="R68" s="15"/>
      <c r="S68" s="34">
        <f t="shared" si="12"/>
        <v>103.7199999999998</v>
      </c>
      <c r="T68" s="15"/>
      <c r="U68" s="15"/>
      <c r="V68" s="15"/>
      <c r="W68" s="15"/>
      <c r="X68" s="15"/>
      <c r="Y68" s="15"/>
      <c r="Z68" s="15"/>
      <c r="AA68" s="15">
        <v>79.33</v>
      </c>
      <c r="AB68" s="15"/>
      <c r="AC68" s="15">
        <v>1</v>
      </c>
      <c r="AD68" s="15"/>
      <c r="AE68" s="15"/>
      <c r="AF68" s="15"/>
      <c r="AG68" s="15"/>
    </row>
    <row r="69" spans="2:33" ht="12.75" customHeight="1" x14ac:dyDescent="0.2">
      <c r="B69" s="27">
        <v>1</v>
      </c>
      <c r="D69" s="15" t="s">
        <v>79</v>
      </c>
      <c r="E69" s="15">
        <f>$AJ$30+3</f>
        <v>29</v>
      </c>
      <c r="F69" s="16">
        <v>1238.95</v>
      </c>
      <c r="G69" s="17"/>
      <c r="H69" s="15"/>
      <c r="I69" s="16">
        <v>1355.61</v>
      </c>
      <c r="J69" s="18" t="s">
        <v>87</v>
      </c>
      <c r="K69" s="17"/>
      <c r="L69" s="15"/>
      <c r="M69" s="15"/>
      <c r="N69" s="15"/>
      <c r="O69" s="15"/>
      <c r="P69" s="15"/>
      <c r="Q69" s="15"/>
      <c r="R69" s="15"/>
      <c r="S69" s="15">
        <f t="shared" si="12"/>
        <v>116.65999999999985</v>
      </c>
      <c r="T69" s="15"/>
      <c r="U69" s="15"/>
      <c r="V69" s="15"/>
      <c r="W69" s="15"/>
      <c r="X69" s="15"/>
      <c r="Y69" s="15"/>
      <c r="Z69" s="15"/>
      <c r="AA69" s="15">
        <v>46.47</v>
      </c>
      <c r="AB69" s="15"/>
      <c r="AC69" s="15">
        <v>1</v>
      </c>
      <c r="AD69" s="15"/>
      <c r="AE69" s="15"/>
      <c r="AF69" s="15"/>
      <c r="AG69" s="15"/>
    </row>
    <row r="70" spans="2:33" ht="12.75" customHeight="1" x14ac:dyDescent="0.2">
      <c r="B70" s="27">
        <v>1</v>
      </c>
      <c r="D70" s="15" t="s">
        <v>80</v>
      </c>
      <c r="E70" s="15">
        <f>$AJ$30+3</f>
        <v>29</v>
      </c>
      <c r="F70" s="16">
        <v>1238.95</v>
      </c>
      <c r="G70" s="17"/>
      <c r="H70" s="15"/>
      <c r="I70" s="16">
        <v>1373.61</v>
      </c>
      <c r="J70" s="18" t="s">
        <v>88</v>
      </c>
      <c r="K70" s="17"/>
      <c r="L70" s="15"/>
      <c r="M70" s="15"/>
      <c r="N70" s="15"/>
      <c r="O70" s="15">
        <v>134.66</v>
      </c>
      <c r="P70" s="15"/>
      <c r="Q70" s="15"/>
      <c r="R70" s="15"/>
      <c r="S70" s="15">
        <f t="shared" si="12"/>
        <v>134.65999999999985</v>
      </c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</row>
    <row r="71" spans="2:33" ht="12.75" customHeight="1" x14ac:dyDescent="0.2">
      <c r="B71" s="27">
        <v>1</v>
      </c>
      <c r="D71" s="15" t="s">
        <v>81</v>
      </c>
      <c r="E71" s="15">
        <f>$AJ$30+4</f>
        <v>30</v>
      </c>
      <c r="F71" s="16">
        <v>365.58</v>
      </c>
      <c r="G71" s="17"/>
      <c r="H71" s="15"/>
      <c r="I71" s="16">
        <v>411.48</v>
      </c>
      <c r="J71" s="18" t="s">
        <v>87</v>
      </c>
      <c r="K71" s="17"/>
      <c r="L71" s="15"/>
      <c r="M71" s="15"/>
      <c r="N71" s="15"/>
      <c r="O71" s="15"/>
      <c r="P71" s="15"/>
      <c r="Q71" s="15"/>
      <c r="R71" s="15"/>
      <c r="S71" s="15">
        <f t="shared" si="12"/>
        <v>45.900000000000034</v>
      </c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</row>
    <row r="72" spans="2:33" ht="12.75" customHeight="1" x14ac:dyDescent="0.2">
      <c r="B72" s="27">
        <v>1</v>
      </c>
      <c r="D72" s="15" t="s">
        <v>82</v>
      </c>
      <c r="E72" s="15">
        <f>$AJ$30+4</f>
        <v>30</v>
      </c>
      <c r="F72" s="16">
        <v>374.68</v>
      </c>
      <c r="G72" s="17"/>
      <c r="H72" s="15"/>
      <c r="I72" s="16">
        <v>410.43</v>
      </c>
      <c r="J72" s="18" t="s">
        <v>88</v>
      </c>
      <c r="K72" s="17"/>
      <c r="L72" s="15"/>
      <c r="M72" s="15"/>
      <c r="N72" s="15"/>
      <c r="O72" s="15"/>
      <c r="P72" s="15"/>
      <c r="Q72" s="15"/>
      <c r="R72" s="15"/>
      <c r="S72" s="15">
        <f t="shared" si="12"/>
        <v>35.75</v>
      </c>
      <c r="T72" s="15"/>
      <c r="U72" s="15"/>
      <c r="V72" s="15"/>
      <c r="W72" s="15"/>
      <c r="X72" s="15"/>
      <c r="Y72" s="15"/>
      <c r="Z72" s="15"/>
      <c r="AA72" s="15">
        <v>36.659999999999997</v>
      </c>
      <c r="AB72" s="15"/>
      <c r="AC72" s="15">
        <v>1</v>
      </c>
      <c r="AD72" s="15"/>
      <c r="AE72" s="15"/>
      <c r="AF72" s="15"/>
      <c r="AG72" s="15"/>
    </row>
    <row r="73" spans="2:33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</row>
    <row r="74" spans="2:33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</row>
    <row r="75" spans="2:33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</row>
    <row r="76" spans="2:33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</row>
    <row r="77" spans="2:33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</row>
    <row r="78" spans="2:33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</row>
    <row r="79" spans="2:33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</row>
    <row r="80" spans="2:33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</row>
    <row r="81" spans="2:33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</row>
    <row r="82" spans="2:33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</row>
    <row r="83" spans="2:33" ht="12.75" customHeight="1" thickBot="1" x14ac:dyDescent="0.25">
      <c r="B83" s="28"/>
      <c r="D83" s="37"/>
      <c r="E83" s="37"/>
      <c r="F83" s="38"/>
      <c r="G83" s="39"/>
      <c r="H83" s="37"/>
      <c r="I83" s="38"/>
      <c r="J83" s="40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</row>
    <row r="84" spans="2:33" ht="12.75" customHeight="1" x14ac:dyDescent="0.2">
      <c r="B84" s="5" t="s">
        <v>11</v>
      </c>
      <c r="D84" s="45" t="s">
        <v>2</v>
      </c>
      <c r="E84" s="46"/>
      <c r="F84" s="46"/>
      <c r="G84" s="46"/>
      <c r="H84" s="46"/>
      <c r="I84" s="46"/>
      <c r="J84" s="47"/>
      <c r="K84" s="19">
        <f t="shared" ref="K84:AG84" si="13">IF(K8="","",IF(OR(K23="", K23="LS", K23="LUMP"),IF(SUM(COUNTIF(K24:K83,"LS")+COUNTIF(K24:K83,"LUMP"))&gt;0,"LS",""),IF(SUM(K24:K83)&gt;0,ROUNDUP(SUM(K24:K83),0),"")))</f>
        <v>2371</v>
      </c>
      <c r="L84" s="19">
        <f t="shared" si="13"/>
        <v>92</v>
      </c>
      <c r="M84" s="19">
        <f t="shared" si="13"/>
        <v>1140</v>
      </c>
      <c r="N84" s="19">
        <f t="shared" si="13"/>
        <v>963</v>
      </c>
      <c r="O84" s="19">
        <f t="shared" si="13"/>
        <v>135</v>
      </c>
      <c r="P84" s="19">
        <f t="shared" si="13"/>
        <v>5</v>
      </c>
      <c r="Q84" s="19">
        <f t="shared" si="13"/>
        <v>33</v>
      </c>
      <c r="R84" s="19">
        <f t="shared" si="13"/>
        <v>124</v>
      </c>
      <c r="S84" s="19">
        <f t="shared" si="13"/>
        <v>748</v>
      </c>
      <c r="T84" s="19">
        <f t="shared" si="13"/>
        <v>388</v>
      </c>
      <c r="U84" s="19">
        <f t="shared" si="13"/>
        <v>5</v>
      </c>
      <c r="V84" s="19">
        <f t="shared" si="13"/>
        <v>2</v>
      </c>
      <c r="W84" s="19">
        <f t="shared" si="13"/>
        <v>2</v>
      </c>
      <c r="X84" s="19">
        <f t="shared" si="13"/>
        <v>2</v>
      </c>
      <c r="Y84" s="19">
        <f t="shared" si="13"/>
        <v>72</v>
      </c>
      <c r="Z84" s="19">
        <f t="shared" si="13"/>
        <v>455</v>
      </c>
      <c r="AA84" s="19">
        <f t="shared" si="13"/>
        <v>255</v>
      </c>
      <c r="AB84" s="19">
        <f t="shared" si="13"/>
        <v>1</v>
      </c>
      <c r="AC84" s="19">
        <f t="shared" si="13"/>
        <v>4</v>
      </c>
      <c r="AD84" s="19">
        <f t="shared" si="13"/>
        <v>236</v>
      </c>
      <c r="AE84" s="19">
        <f t="shared" si="13"/>
        <v>13</v>
      </c>
      <c r="AF84" s="19">
        <f t="shared" si="13"/>
        <v>10</v>
      </c>
      <c r="AG84" s="19">
        <f t="shared" si="13"/>
        <v>85</v>
      </c>
    </row>
    <row r="85" spans="2:33" ht="12.75" customHeight="1" thickBot="1" x14ac:dyDescent="0.25"/>
    <row r="86" spans="2:33" ht="12.75" customHeight="1" thickBot="1" x14ac:dyDescent="0.25">
      <c r="B86" s="25" t="s">
        <v>9</v>
      </c>
      <c r="D86" s="67" t="str">
        <f>"SUBSUMMARY SHEET " &amp; B87</f>
        <v xml:space="preserve">SUBSUMMARY SHEET </v>
      </c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</row>
    <row r="87" spans="2:33" ht="12.75" customHeight="1" thickBot="1" x14ac:dyDescent="0.25">
      <c r="B87" s="29"/>
      <c r="D87" s="68" t="s">
        <v>7</v>
      </c>
      <c r="E87" s="68"/>
      <c r="F87" s="68"/>
      <c r="G87" s="68"/>
      <c r="H87" s="68"/>
      <c r="I87" s="68"/>
      <c r="J87" s="68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</row>
    <row r="88" spans="2:33" ht="12.75" customHeight="1" thickBot="1" x14ac:dyDescent="0.25">
      <c r="D88" s="54" t="s">
        <v>8</v>
      </c>
      <c r="E88" s="54"/>
      <c r="F88" s="54"/>
      <c r="G88" s="54"/>
      <c r="H88" s="54"/>
      <c r="I88" s="54"/>
      <c r="J88" s="54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</row>
    <row r="89" spans="2:33" ht="12.75" customHeight="1" x14ac:dyDescent="0.2">
      <c r="B89" s="42" t="s">
        <v>10</v>
      </c>
      <c r="D89" s="55" t="s">
        <v>20</v>
      </c>
      <c r="E89" s="55" t="s">
        <v>21</v>
      </c>
      <c r="F89" s="58" t="s">
        <v>0</v>
      </c>
      <c r="G89" s="59"/>
      <c r="H89" s="59"/>
      <c r="I89" s="59"/>
      <c r="J89" s="60"/>
      <c r="K89" s="7" t="str">
        <f t="shared" ref="K89:AG89" si="14">IF(OR(TRIM(K87)=0,TRIM(K87)=""),"",IF(IFERROR(TRIM(INDEX(QryItemNamed,MATCH(TRIM(K87),ITEM,0),2)),"")="Y","SPECIAL",LEFT(IFERROR(TRIM(INDEX(ITEM,MATCH(TRIM(K87),ITEM,0))),""),3)))</f>
        <v/>
      </c>
      <c r="L89" s="8" t="str">
        <f t="shared" si="14"/>
        <v/>
      </c>
      <c r="M89" s="8" t="str">
        <f t="shared" si="14"/>
        <v/>
      </c>
      <c r="N89" s="8" t="str">
        <f t="shared" si="14"/>
        <v/>
      </c>
      <c r="O89" s="8"/>
      <c r="P89" s="8"/>
      <c r="Q89" s="8"/>
      <c r="R89" s="8" t="str">
        <f t="shared" si="14"/>
        <v/>
      </c>
      <c r="S89" s="8" t="str">
        <f t="shared" ref="S89" si="15">IF(OR(TRIM(S87)=0,TRIM(S87)=""),"",IF(IFERROR(TRIM(INDEX(QryItemNamed,MATCH(TRIM(S87),ITEM,0),2)),"")="Y","SPECIAL",LEFT(IFERROR(TRIM(INDEX(ITEM,MATCH(TRIM(S87),ITEM,0))),""),3)))</f>
        <v/>
      </c>
      <c r="T89" s="8" t="str">
        <f t="shared" si="14"/>
        <v/>
      </c>
      <c r="U89" s="8" t="str">
        <f t="shared" si="14"/>
        <v/>
      </c>
      <c r="V89" s="8" t="str">
        <f t="shared" si="14"/>
        <v/>
      </c>
      <c r="W89" s="8" t="str">
        <f t="shared" si="14"/>
        <v/>
      </c>
      <c r="X89" s="8" t="str">
        <f t="shared" si="14"/>
        <v/>
      </c>
      <c r="Y89" s="8" t="str">
        <f t="shared" si="14"/>
        <v/>
      </c>
      <c r="Z89" s="8" t="str">
        <f t="shared" si="14"/>
        <v/>
      </c>
      <c r="AA89" s="8" t="str">
        <f t="shared" ref="AA89:AC89" si="16">IF(OR(TRIM(AA87)=0,TRIM(AA87)=""),"",IF(IFERROR(TRIM(INDEX(QryItemNamed,MATCH(TRIM(AA87),ITEM,0),2)),"")="Y","SPECIAL",LEFT(IFERROR(TRIM(INDEX(ITEM,MATCH(TRIM(AA87),ITEM,0))),""),3)))</f>
        <v/>
      </c>
      <c r="AB89" s="8" t="str">
        <f t="shared" si="16"/>
        <v/>
      </c>
      <c r="AC89" s="8" t="str">
        <f t="shared" si="16"/>
        <v/>
      </c>
      <c r="AD89" s="8" t="str">
        <f t="shared" si="14"/>
        <v/>
      </c>
      <c r="AE89" s="8" t="str">
        <f t="shared" si="14"/>
        <v/>
      </c>
      <c r="AF89" s="8" t="str">
        <f t="shared" si="14"/>
        <v/>
      </c>
      <c r="AG89" s="8" t="str">
        <f t="shared" si="14"/>
        <v/>
      </c>
    </row>
    <row r="90" spans="2:33" ht="12.75" customHeight="1" x14ac:dyDescent="0.2">
      <c r="B90" s="43"/>
      <c r="D90" s="56"/>
      <c r="E90" s="56"/>
      <c r="F90" s="61"/>
      <c r="G90" s="62"/>
      <c r="H90" s="62"/>
      <c r="I90" s="62"/>
      <c r="J90" s="63"/>
      <c r="K90" s="52" t="str">
        <f t="shared" ref="K90:AG90" si="17">IF(OR(TRIM(K87)=0,TRIM(K87)=""),IF(K88="","",K88),IF(IFERROR(TRIM(INDEX(QryItemNamed,MATCH(TRIM(K87),ITEM,0),2)),"")="Y",RIGHT(IFERROR(TRIM(INDEX(QryItemNamed,MATCH(TRIM(K87),ITEM,0),4)),"123456789012"),LEN(IFERROR(TRIM(INDEX(QryItemNamed,MATCH(TRIM(K87),ITEM,0),4)),"123456789012"))-10)&amp;K88,IFERROR(TRIM(INDEX(QryItemNamed,MATCH(TRIM(K87),ITEM,0),4))&amp;K88,"ITEM CODE DOES NOT EXIST IN ITEM MASTER")))</f>
        <v/>
      </c>
      <c r="L90" s="53" t="str">
        <f t="shared" si="17"/>
        <v/>
      </c>
      <c r="M90" s="53" t="str">
        <f t="shared" si="17"/>
        <v/>
      </c>
      <c r="N90" s="53" t="str">
        <f t="shared" si="17"/>
        <v/>
      </c>
      <c r="O90" s="36"/>
      <c r="P90" s="36"/>
      <c r="Q90" s="36"/>
      <c r="R90" s="51" t="str">
        <f t="shared" si="17"/>
        <v/>
      </c>
      <c r="S90" s="51" t="str">
        <f t="shared" ref="S90" si="18">IF(OR(TRIM(S87)=0,TRIM(S87)=""),IF(S88="","",S88),IF(IFERROR(TRIM(INDEX(QryItemNamed,MATCH(TRIM(S87),ITEM,0),2)),"")="Y",RIGHT(IFERROR(TRIM(INDEX(QryItemNamed,MATCH(TRIM(S87),ITEM,0),4)),"123456789012"),LEN(IFERROR(TRIM(INDEX(QryItemNamed,MATCH(TRIM(S87),ITEM,0),4)),"123456789012"))-10)&amp;S88,IFERROR(TRIM(INDEX(QryItemNamed,MATCH(TRIM(S87),ITEM,0),4))&amp;S88,"ITEM CODE DOES NOT EXIST IN ITEM MASTER")))</f>
        <v/>
      </c>
      <c r="T90" s="51" t="str">
        <f t="shared" si="17"/>
        <v/>
      </c>
      <c r="U90" s="51" t="str">
        <f t="shared" si="17"/>
        <v/>
      </c>
      <c r="V90" s="51" t="str">
        <f t="shared" si="17"/>
        <v/>
      </c>
      <c r="W90" s="51" t="str">
        <f t="shared" si="17"/>
        <v/>
      </c>
      <c r="X90" s="51" t="str">
        <f t="shared" si="17"/>
        <v/>
      </c>
      <c r="Y90" s="51" t="str">
        <f t="shared" si="17"/>
        <v/>
      </c>
      <c r="Z90" s="51" t="str">
        <f t="shared" si="17"/>
        <v/>
      </c>
      <c r="AA90" s="51" t="str">
        <f t="shared" ref="AA90:AC90" si="19">IF(OR(TRIM(AA87)=0,TRIM(AA87)=""),IF(AA88="","",AA88),IF(IFERROR(TRIM(INDEX(QryItemNamed,MATCH(TRIM(AA87),ITEM,0),2)),"")="Y",RIGHT(IFERROR(TRIM(INDEX(QryItemNamed,MATCH(TRIM(AA87),ITEM,0),4)),"123456789012"),LEN(IFERROR(TRIM(INDEX(QryItemNamed,MATCH(TRIM(AA87),ITEM,0),4)),"123456789012"))-10)&amp;AA88,IFERROR(TRIM(INDEX(QryItemNamed,MATCH(TRIM(AA87),ITEM,0),4))&amp;AA88,"ITEM CODE DOES NOT EXIST IN ITEM MASTER")))</f>
        <v/>
      </c>
      <c r="AB90" s="51" t="str">
        <f t="shared" si="19"/>
        <v/>
      </c>
      <c r="AC90" s="51" t="str">
        <f t="shared" si="19"/>
        <v/>
      </c>
      <c r="AD90" s="51" t="str">
        <f t="shared" si="17"/>
        <v/>
      </c>
      <c r="AE90" s="51" t="str">
        <f t="shared" si="17"/>
        <v/>
      </c>
      <c r="AF90" s="51" t="str">
        <f t="shared" si="17"/>
        <v/>
      </c>
      <c r="AG90" s="48" t="str">
        <f t="shared" si="17"/>
        <v/>
      </c>
    </row>
    <row r="91" spans="2:33" ht="12.75" customHeight="1" x14ac:dyDescent="0.2">
      <c r="B91" s="43"/>
      <c r="D91" s="56"/>
      <c r="E91" s="56"/>
      <c r="F91" s="61"/>
      <c r="G91" s="62"/>
      <c r="H91" s="62"/>
      <c r="I91" s="62"/>
      <c r="J91" s="63"/>
      <c r="K91" s="52"/>
      <c r="L91" s="53"/>
      <c r="M91" s="53"/>
      <c r="N91" s="53"/>
      <c r="O91" s="36"/>
      <c r="P91" s="36"/>
      <c r="Q91" s="36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49"/>
    </row>
    <row r="92" spans="2:33" ht="12.75" customHeight="1" x14ac:dyDescent="0.2">
      <c r="B92" s="43"/>
      <c r="D92" s="56"/>
      <c r="E92" s="56"/>
      <c r="F92" s="61"/>
      <c r="G92" s="62"/>
      <c r="H92" s="62"/>
      <c r="I92" s="62"/>
      <c r="J92" s="63"/>
      <c r="K92" s="52"/>
      <c r="L92" s="53"/>
      <c r="M92" s="53"/>
      <c r="N92" s="53"/>
      <c r="O92" s="36"/>
      <c r="P92" s="36"/>
      <c r="Q92" s="36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49"/>
    </row>
    <row r="93" spans="2:33" ht="12.75" customHeight="1" x14ac:dyDescent="0.2">
      <c r="B93" s="43"/>
      <c r="D93" s="56"/>
      <c r="E93" s="56"/>
      <c r="F93" s="61"/>
      <c r="G93" s="62"/>
      <c r="H93" s="62"/>
      <c r="I93" s="62"/>
      <c r="J93" s="63"/>
      <c r="K93" s="52"/>
      <c r="L93" s="53"/>
      <c r="M93" s="53"/>
      <c r="N93" s="53"/>
      <c r="O93" s="36"/>
      <c r="P93" s="36"/>
      <c r="Q93" s="36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49"/>
    </row>
    <row r="94" spans="2:33" ht="12.75" customHeight="1" x14ac:dyDescent="0.2">
      <c r="B94" s="43"/>
      <c r="D94" s="56"/>
      <c r="E94" s="56"/>
      <c r="F94" s="61"/>
      <c r="G94" s="62"/>
      <c r="H94" s="62"/>
      <c r="I94" s="62"/>
      <c r="J94" s="63"/>
      <c r="K94" s="52"/>
      <c r="L94" s="53"/>
      <c r="M94" s="53"/>
      <c r="N94" s="53"/>
      <c r="O94" s="36"/>
      <c r="P94" s="36"/>
      <c r="Q94" s="36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49"/>
    </row>
    <row r="95" spans="2:33" ht="12.75" customHeight="1" x14ac:dyDescent="0.2">
      <c r="B95" s="43"/>
      <c r="D95" s="56"/>
      <c r="E95" s="56"/>
      <c r="F95" s="61"/>
      <c r="G95" s="62"/>
      <c r="H95" s="62"/>
      <c r="I95" s="62"/>
      <c r="J95" s="63"/>
      <c r="K95" s="52"/>
      <c r="L95" s="53"/>
      <c r="M95" s="53"/>
      <c r="N95" s="53"/>
      <c r="O95" s="36"/>
      <c r="P95" s="36"/>
      <c r="Q95" s="36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49"/>
    </row>
    <row r="96" spans="2:33" ht="12.75" customHeight="1" x14ac:dyDescent="0.2">
      <c r="B96" s="43"/>
      <c r="D96" s="56"/>
      <c r="E96" s="56"/>
      <c r="F96" s="61"/>
      <c r="G96" s="62"/>
      <c r="H96" s="62"/>
      <c r="I96" s="62"/>
      <c r="J96" s="63"/>
      <c r="K96" s="52"/>
      <c r="L96" s="53"/>
      <c r="M96" s="53"/>
      <c r="N96" s="53"/>
      <c r="O96" s="36"/>
      <c r="P96" s="36"/>
      <c r="Q96" s="36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49"/>
    </row>
    <row r="97" spans="2:33" ht="12.75" customHeight="1" x14ac:dyDescent="0.2">
      <c r="B97" s="43"/>
      <c r="D97" s="56"/>
      <c r="E97" s="56"/>
      <c r="F97" s="61"/>
      <c r="G97" s="62"/>
      <c r="H97" s="62"/>
      <c r="I97" s="62"/>
      <c r="J97" s="63"/>
      <c r="K97" s="52"/>
      <c r="L97" s="53"/>
      <c r="M97" s="53"/>
      <c r="N97" s="53"/>
      <c r="O97" s="36"/>
      <c r="P97" s="36"/>
      <c r="Q97" s="36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49"/>
    </row>
    <row r="98" spans="2:33" ht="12.75" customHeight="1" x14ac:dyDescent="0.2">
      <c r="B98" s="43"/>
      <c r="D98" s="56"/>
      <c r="E98" s="56"/>
      <c r="F98" s="61"/>
      <c r="G98" s="62"/>
      <c r="H98" s="62"/>
      <c r="I98" s="62"/>
      <c r="J98" s="63"/>
      <c r="K98" s="52"/>
      <c r="L98" s="53"/>
      <c r="M98" s="53"/>
      <c r="N98" s="53"/>
      <c r="O98" s="36"/>
      <c r="P98" s="36"/>
      <c r="Q98" s="36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49"/>
    </row>
    <row r="99" spans="2:33" ht="12.75" customHeight="1" x14ac:dyDescent="0.2">
      <c r="B99" s="43"/>
      <c r="D99" s="56"/>
      <c r="E99" s="56"/>
      <c r="F99" s="61"/>
      <c r="G99" s="62"/>
      <c r="H99" s="62"/>
      <c r="I99" s="62"/>
      <c r="J99" s="63"/>
      <c r="K99" s="52"/>
      <c r="L99" s="53"/>
      <c r="M99" s="53"/>
      <c r="N99" s="53"/>
      <c r="O99" s="36"/>
      <c r="P99" s="36"/>
      <c r="Q99" s="36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49"/>
    </row>
    <row r="100" spans="2:33" ht="12.75" customHeight="1" x14ac:dyDescent="0.2">
      <c r="B100" s="43"/>
      <c r="D100" s="56"/>
      <c r="E100" s="56"/>
      <c r="F100" s="61"/>
      <c r="G100" s="62"/>
      <c r="H100" s="62"/>
      <c r="I100" s="62"/>
      <c r="J100" s="63"/>
      <c r="K100" s="52"/>
      <c r="L100" s="53"/>
      <c r="M100" s="53"/>
      <c r="N100" s="53"/>
      <c r="O100" s="36"/>
      <c r="P100" s="36"/>
      <c r="Q100" s="36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49"/>
    </row>
    <row r="101" spans="2:33" ht="12.75" customHeight="1" x14ac:dyDescent="0.2">
      <c r="B101" s="43"/>
      <c r="D101" s="56"/>
      <c r="E101" s="56"/>
      <c r="F101" s="61"/>
      <c r="G101" s="62"/>
      <c r="H101" s="62"/>
      <c r="I101" s="62"/>
      <c r="J101" s="63"/>
      <c r="K101" s="52"/>
      <c r="L101" s="53"/>
      <c r="M101" s="53"/>
      <c r="N101" s="53"/>
      <c r="O101" s="36"/>
      <c r="P101" s="36"/>
      <c r="Q101" s="36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0"/>
    </row>
    <row r="102" spans="2:33" ht="12.75" customHeight="1" thickBot="1" x14ac:dyDescent="0.25">
      <c r="B102" s="44"/>
      <c r="D102" s="57"/>
      <c r="E102" s="57"/>
      <c r="F102" s="64"/>
      <c r="G102" s="65"/>
      <c r="H102" s="65"/>
      <c r="I102" s="65"/>
      <c r="J102" s="66"/>
      <c r="K102" s="9" t="str">
        <f t="shared" ref="K102:AG102" si="20">IF(OR(TRIM(K87)=0,TRIM(K87)=""),"",IFERROR(TRIM(INDEX(QryItemNamed,MATCH(TRIM(K87),ITEM,0),3)),""))</f>
        <v/>
      </c>
      <c r="L102" s="10" t="str">
        <f t="shared" si="20"/>
        <v/>
      </c>
      <c r="M102" s="10" t="str">
        <f t="shared" si="20"/>
        <v/>
      </c>
      <c r="N102" s="10" t="str">
        <f t="shared" si="20"/>
        <v/>
      </c>
      <c r="O102" s="10"/>
      <c r="P102" s="10"/>
      <c r="Q102" s="10"/>
      <c r="R102" s="10" t="str">
        <f t="shared" si="20"/>
        <v/>
      </c>
      <c r="S102" s="10" t="str">
        <f t="shared" ref="S102" si="21">IF(OR(TRIM(S87)=0,TRIM(S87)=""),"",IFERROR(TRIM(INDEX(QryItemNamed,MATCH(TRIM(S87),ITEM,0),3)),""))</f>
        <v/>
      </c>
      <c r="T102" s="10" t="str">
        <f t="shared" si="20"/>
        <v/>
      </c>
      <c r="U102" s="10" t="str">
        <f t="shared" si="20"/>
        <v/>
      </c>
      <c r="V102" s="10" t="str">
        <f t="shared" si="20"/>
        <v/>
      </c>
      <c r="W102" s="10" t="str">
        <f t="shared" si="20"/>
        <v/>
      </c>
      <c r="X102" s="10" t="str">
        <f t="shared" si="20"/>
        <v/>
      </c>
      <c r="Y102" s="10" t="str">
        <f t="shared" si="20"/>
        <v/>
      </c>
      <c r="Z102" s="10" t="str">
        <f t="shared" si="20"/>
        <v/>
      </c>
      <c r="AA102" s="10" t="str">
        <f t="shared" ref="AA102:AC102" si="22">IF(OR(TRIM(AA87)=0,TRIM(AA87)=""),"",IFERROR(TRIM(INDEX(QryItemNamed,MATCH(TRIM(AA87),ITEM,0),3)),""))</f>
        <v/>
      </c>
      <c r="AB102" s="10" t="str">
        <f t="shared" si="22"/>
        <v/>
      </c>
      <c r="AC102" s="10" t="str">
        <f t="shared" si="22"/>
        <v/>
      </c>
      <c r="AD102" s="10" t="str">
        <f t="shared" si="20"/>
        <v/>
      </c>
      <c r="AE102" s="10" t="str">
        <f t="shared" si="20"/>
        <v/>
      </c>
      <c r="AF102" s="10" t="str">
        <f t="shared" si="20"/>
        <v/>
      </c>
      <c r="AG102" s="10" t="str">
        <f t="shared" si="20"/>
        <v/>
      </c>
    </row>
    <row r="103" spans="2:33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</row>
    <row r="104" spans="2:33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</row>
    <row r="105" spans="2:33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</row>
    <row r="106" spans="2:33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</row>
    <row r="107" spans="2:33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</row>
    <row r="108" spans="2:33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</row>
    <row r="109" spans="2:33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</row>
    <row r="110" spans="2:33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</row>
    <row r="111" spans="2:33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</row>
    <row r="112" spans="2:33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</row>
    <row r="113" spans="2:33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</row>
    <row r="114" spans="2:33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</row>
    <row r="115" spans="2:33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</row>
    <row r="116" spans="2:33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</row>
    <row r="117" spans="2:33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</row>
    <row r="118" spans="2:33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</row>
    <row r="119" spans="2:33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</row>
    <row r="120" spans="2:33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</row>
    <row r="121" spans="2:33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</row>
    <row r="122" spans="2:33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</row>
    <row r="123" spans="2:33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</row>
    <row r="124" spans="2:33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</row>
    <row r="125" spans="2:33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</row>
    <row r="126" spans="2:33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</row>
    <row r="127" spans="2:33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</row>
    <row r="128" spans="2:33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</row>
    <row r="129" spans="2:33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</row>
    <row r="130" spans="2:33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</row>
    <row r="131" spans="2:33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</row>
    <row r="132" spans="2:33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</row>
    <row r="133" spans="2:33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</row>
    <row r="134" spans="2:33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</row>
    <row r="135" spans="2:33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</row>
    <row r="136" spans="2:33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</row>
    <row r="137" spans="2:33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</row>
    <row r="138" spans="2:33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</row>
    <row r="139" spans="2:33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</row>
    <row r="140" spans="2:33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</row>
    <row r="141" spans="2:33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</row>
    <row r="142" spans="2:33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</row>
    <row r="143" spans="2:33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</row>
    <row r="144" spans="2:33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</row>
    <row r="145" spans="2:33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</row>
    <row r="146" spans="2:33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</row>
    <row r="147" spans="2:33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</row>
    <row r="148" spans="2:33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</row>
    <row r="149" spans="2:33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</row>
    <row r="150" spans="2:33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</row>
    <row r="151" spans="2:33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</row>
    <row r="152" spans="2:33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</row>
    <row r="153" spans="2:33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</row>
    <row r="154" spans="2:33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</row>
    <row r="155" spans="2:33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</row>
    <row r="156" spans="2:33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</row>
    <row r="157" spans="2:33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</row>
    <row r="158" spans="2:33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</row>
    <row r="159" spans="2:33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</row>
    <row r="160" spans="2:33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</row>
    <row r="161" spans="2:33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</row>
    <row r="162" spans="2:33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</row>
    <row r="163" spans="2:33" ht="12.75" customHeight="1" x14ac:dyDescent="0.2">
      <c r="B163" s="5" t="s">
        <v>11</v>
      </c>
      <c r="D163" s="45" t="s">
        <v>2</v>
      </c>
      <c r="E163" s="46"/>
      <c r="F163" s="46"/>
      <c r="G163" s="46"/>
      <c r="H163" s="46"/>
      <c r="I163" s="46"/>
      <c r="J163" s="47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G163" si="23">IF(L87="","",IF(OR(L102="", L102="LS", L102="LUMP"),IF(SUM(COUNTIF(L103:L162,"LS")+COUNTIF(L103:L162,"LUMP"))&gt;0,"LS",""),IF(SUM(L103:L162)&gt;0,ROUNDUP(SUM(L103:L162),0),"")))</f>
        <v/>
      </c>
      <c r="M163" s="19" t="str">
        <f t="shared" si="23"/>
        <v/>
      </c>
      <c r="N163" s="19" t="str">
        <f t="shared" si="23"/>
        <v/>
      </c>
      <c r="O163" s="19"/>
      <c r="P163" s="19"/>
      <c r="Q163" s="19"/>
      <c r="R163" s="19" t="str">
        <f t="shared" si="23"/>
        <v/>
      </c>
      <c r="S163" s="19" t="str">
        <f t="shared" ref="S163" si="24">IF(S87="","",IF(OR(S102="", S102="LS", S102="LUMP"),IF(SUM(COUNTIF(S103:S162,"LS")+COUNTIF(S103:S162,"LUMP"))&gt;0,"LS",""),IF(SUM(S103:S162)&gt;0,ROUNDUP(SUM(S103:S162),0),"")))</f>
        <v/>
      </c>
      <c r="T163" s="19" t="str">
        <f t="shared" si="23"/>
        <v/>
      </c>
      <c r="U163" s="19" t="str">
        <f t="shared" si="23"/>
        <v/>
      </c>
      <c r="V163" s="19" t="str">
        <f t="shared" si="23"/>
        <v/>
      </c>
      <c r="W163" s="19" t="str">
        <f t="shared" si="23"/>
        <v/>
      </c>
      <c r="X163" s="19" t="str">
        <f t="shared" si="23"/>
        <v/>
      </c>
      <c r="Y163" s="19" t="str">
        <f t="shared" si="23"/>
        <v/>
      </c>
      <c r="Z163" s="19" t="str">
        <f t="shared" si="23"/>
        <v/>
      </c>
      <c r="AA163" s="19" t="str">
        <f t="shared" ref="AA163:AC163" si="25">IF(AA87="","",IF(OR(AA102="", AA102="LS", AA102="LUMP"),IF(SUM(COUNTIF(AA103:AA162,"LS")+COUNTIF(AA103:AA162,"LUMP"))&gt;0,"LS",""),IF(SUM(AA103:AA162)&gt;0,ROUNDUP(SUM(AA103:AA162),0),"")))</f>
        <v/>
      </c>
      <c r="AB163" s="19" t="str">
        <f t="shared" si="25"/>
        <v/>
      </c>
      <c r="AC163" s="19" t="str">
        <f t="shared" si="25"/>
        <v/>
      </c>
      <c r="AD163" s="19" t="str">
        <f t="shared" si="23"/>
        <v/>
      </c>
      <c r="AE163" s="19" t="str">
        <f t="shared" si="23"/>
        <v/>
      </c>
      <c r="AF163" s="19" t="str">
        <f t="shared" si="23"/>
        <v/>
      </c>
      <c r="AG163" s="19" t="str">
        <f t="shared" si="23"/>
        <v/>
      </c>
    </row>
    <row r="164" spans="2:33" ht="12.75" customHeight="1" thickBot="1" x14ac:dyDescent="0.25"/>
    <row r="165" spans="2:33" ht="12.75" customHeight="1" thickBot="1" x14ac:dyDescent="0.25">
      <c r="B165" s="25" t="s">
        <v>9</v>
      </c>
      <c r="D165" s="67" t="str">
        <f>"SUBSUMMARY SHEET " &amp; B166</f>
        <v xml:space="preserve">SUBSUMMARY SHEET </v>
      </c>
      <c r="E165" s="67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</row>
    <row r="166" spans="2:33" ht="12.75" customHeight="1" thickBot="1" x14ac:dyDescent="0.25">
      <c r="B166" s="29"/>
      <c r="D166" s="68" t="s">
        <v>7</v>
      </c>
      <c r="E166" s="68"/>
      <c r="F166" s="68"/>
      <c r="G166" s="68"/>
      <c r="H166" s="68"/>
      <c r="I166" s="68"/>
      <c r="J166" s="68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</row>
    <row r="167" spans="2:33" ht="12.75" customHeight="1" thickBot="1" x14ac:dyDescent="0.25">
      <c r="D167" s="54" t="s">
        <v>8</v>
      </c>
      <c r="E167" s="54"/>
      <c r="F167" s="54"/>
      <c r="G167" s="54"/>
      <c r="H167" s="54"/>
      <c r="I167" s="54"/>
      <c r="J167" s="54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</row>
    <row r="168" spans="2:33" ht="12.75" customHeight="1" x14ac:dyDescent="0.2">
      <c r="B168" s="42" t="s">
        <v>10</v>
      </c>
      <c r="D168" s="55" t="s">
        <v>20</v>
      </c>
      <c r="E168" s="55" t="s">
        <v>21</v>
      </c>
      <c r="F168" s="58" t="s">
        <v>0</v>
      </c>
      <c r="G168" s="59"/>
      <c r="H168" s="59"/>
      <c r="I168" s="59"/>
      <c r="J168" s="60"/>
      <c r="K168" s="7" t="str">
        <f t="shared" ref="K168:AG168" si="26">IF(OR(TRIM(K166)=0,TRIM(K166)=""),"",IF(IFERROR(TRIM(INDEX(QryItemNamed,MATCH(TRIM(K166),ITEM,0),2)),"")="Y","SPECIAL",LEFT(IFERROR(TRIM(INDEX(ITEM,MATCH(TRIM(K166),ITEM,0))),""),3)))</f>
        <v/>
      </c>
      <c r="L168" s="8" t="str">
        <f t="shared" si="26"/>
        <v/>
      </c>
      <c r="M168" s="8" t="str">
        <f t="shared" si="26"/>
        <v/>
      </c>
      <c r="N168" s="8" t="str">
        <f t="shared" si="26"/>
        <v/>
      </c>
      <c r="O168" s="8"/>
      <c r="P168" s="8"/>
      <c r="Q168" s="8"/>
      <c r="R168" s="8" t="str">
        <f t="shared" si="26"/>
        <v/>
      </c>
      <c r="S168" s="8" t="str">
        <f t="shared" ref="S168" si="27">IF(OR(TRIM(S166)=0,TRIM(S166)=""),"",IF(IFERROR(TRIM(INDEX(QryItemNamed,MATCH(TRIM(S166),ITEM,0),2)),"")="Y","SPECIAL",LEFT(IFERROR(TRIM(INDEX(ITEM,MATCH(TRIM(S166),ITEM,0))),""),3)))</f>
        <v/>
      </c>
      <c r="T168" s="8" t="str">
        <f t="shared" si="26"/>
        <v/>
      </c>
      <c r="U168" s="8" t="str">
        <f t="shared" si="26"/>
        <v/>
      </c>
      <c r="V168" s="8" t="str">
        <f t="shared" si="26"/>
        <v/>
      </c>
      <c r="W168" s="8" t="str">
        <f t="shared" si="26"/>
        <v/>
      </c>
      <c r="X168" s="8" t="str">
        <f t="shared" si="26"/>
        <v/>
      </c>
      <c r="Y168" s="8" t="str">
        <f t="shared" si="26"/>
        <v/>
      </c>
      <c r="Z168" s="8" t="str">
        <f t="shared" si="26"/>
        <v/>
      </c>
      <c r="AA168" s="8" t="str">
        <f t="shared" ref="AA168:AC168" si="28">IF(OR(TRIM(AA166)=0,TRIM(AA166)=""),"",IF(IFERROR(TRIM(INDEX(QryItemNamed,MATCH(TRIM(AA166),ITEM,0),2)),"")="Y","SPECIAL",LEFT(IFERROR(TRIM(INDEX(ITEM,MATCH(TRIM(AA166),ITEM,0))),""),3)))</f>
        <v/>
      </c>
      <c r="AB168" s="8" t="str">
        <f t="shared" si="28"/>
        <v/>
      </c>
      <c r="AC168" s="8" t="str">
        <f t="shared" si="28"/>
        <v/>
      </c>
      <c r="AD168" s="8" t="str">
        <f t="shared" si="26"/>
        <v/>
      </c>
      <c r="AE168" s="8" t="str">
        <f t="shared" si="26"/>
        <v/>
      </c>
      <c r="AF168" s="8" t="str">
        <f t="shared" si="26"/>
        <v/>
      </c>
      <c r="AG168" s="8" t="str">
        <f t="shared" si="26"/>
        <v/>
      </c>
    </row>
    <row r="169" spans="2:33" ht="12.75" customHeight="1" x14ac:dyDescent="0.2">
      <c r="B169" s="43"/>
      <c r="D169" s="56"/>
      <c r="E169" s="56"/>
      <c r="F169" s="61"/>
      <c r="G169" s="62"/>
      <c r="H169" s="62"/>
      <c r="I169" s="62"/>
      <c r="J169" s="63"/>
      <c r="K169" s="52" t="str">
        <f t="shared" ref="K169:AG169" si="29">IF(OR(TRIM(K166)=0,TRIM(K166)=""),IF(K167="","",K167),IF(IFERROR(TRIM(INDEX(QryItemNamed,MATCH(TRIM(K166),ITEM,0),2)),"")="Y",RIGHT(IFERROR(TRIM(INDEX(QryItemNamed,MATCH(TRIM(K166),ITEM,0),4)),"123456789012"),LEN(IFERROR(TRIM(INDEX(QryItemNamed,MATCH(TRIM(K166),ITEM,0),4)),"123456789012"))-10)&amp;K167,IFERROR(TRIM(INDEX(QryItemNamed,MATCH(TRIM(K166),ITEM,0),4))&amp;K167,"ITEM CODE DOES NOT EXIST IN ITEM MASTER")))</f>
        <v/>
      </c>
      <c r="L169" s="53" t="str">
        <f t="shared" si="29"/>
        <v/>
      </c>
      <c r="M169" s="53" t="str">
        <f t="shared" si="29"/>
        <v/>
      </c>
      <c r="N169" s="53" t="str">
        <f t="shared" si="29"/>
        <v/>
      </c>
      <c r="O169" s="36"/>
      <c r="P169" s="36"/>
      <c r="Q169" s="36"/>
      <c r="R169" s="51" t="str">
        <f t="shared" si="29"/>
        <v/>
      </c>
      <c r="S169" s="51" t="str">
        <f t="shared" ref="S169" si="30">IF(OR(TRIM(S166)=0,TRIM(S166)=""),IF(S167="","",S167),IF(IFERROR(TRIM(INDEX(QryItemNamed,MATCH(TRIM(S166),ITEM,0),2)),"")="Y",RIGHT(IFERROR(TRIM(INDEX(QryItemNamed,MATCH(TRIM(S166),ITEM,0),4)),"123456789012"),LEN(IFERROR(TRIM(INDEX(QryItemNamed,MATCH(TRIM(S166),ITEM,0),4)),"123456789012"))-10)&amp;S167,IFERROR(TRIM(INDEX(QryItemNamed,MATCH(TRIM(S166),ITEM,0),4))&amp;S167,"ITEM CODE DOES NOT EXIST IN ITEM MASTER")))</f>
        <v/>
      </c>
      <c r="T169" s="51" t="str">
        <f t="shared" si="29"/>
        <v/>
      </c>
      <c r="U169" s="51" t="str">
        <f t="shared" si="29"/>
        <v/>
      </c>
      <c r="V169" s="51" t="str">
        <f t="shared" si="29"/>
        <v/>
      </c>
      <c r="W169" s="51" t="str">
        <f t="shared" si="29"/>
        <v/>
      </c>
      <c r="X169" s="51" t="str">
        <f t="shared" si="29"/>
        <v/>
      </c>
      <c r="Y169" s="51" t="str">
        <f t="shared" si="29"/>
        <v/>
      </c>
      <c r="Z169" s="51" t="str">
        <f t="shared" si="29"/>
        <v/>
      </c>
      <c r="AA169" s="51" t="str">
        <f t="shared" ref="AA169:AC169" si="31">IF(OR(TRIM(AA166)=0,TRIM(AA166)=""),IF(AA167="","",AA167),IF(IFERROR(TRIM(INDEX(QryItemNamed,MATCH(TRIM(AA166),ITEM,0),2)),"")="Y",RIGHT(IFERROR(TRIM(INDEX(QryItemNamed,MATCH(TRIM(AA166),ITEM,0),4)),"123456789012"),LEN(IFERROR(TRIM(INDEX(QryItemNamed,MATCH(TRIM(AA166),ITEM,0),4)),"123456789012"))-10)&amp;AA167,IFERROR(TRIM(INDEX(QryItemNamed,MATCH(TRIM(AA166),ITEM,0),4))&amp;AA167,"ITEM CODE DOES NOT EXIST IN ITEM MASTER")))</f>
        <v/>
      </c>
      <c r="AB169" s="51" t="str">
        <f t="shared" si="31"/>
        <v/>
      </c>
      <c r="AC169" s="51" t="str">
        <f t="shared" si="31"/>
        <v/>
      </c>
      <c r="AD169" s="51" t="str">
        <f t="shared" si="29"/>
        <v/>
      </c>
      <c r="AE169" s="51" t="str">
        <f t="shared" si="29"/>
        <v/>
      </c>
      <c r="AF169" s="51" t="str">
        <f t="shared" si="29"/>
        <v/>
      </c>
      <c r="AG169" s="48" t="str">
        <f t="shared" si="29"/>
        <v/>
      </c>
    </row>
    <row r="170" spans="2:33" ht="12.75" customHeight="1" x14ac:dyDescent="0.2">
      <c r="B170" s="43"/>
      <c r="D170" s="56"/>
      <c r="E170" s="56"/>
      <c r="F170" s="61"/>
      <c r="G170" s="62"/>
      <c r="H170" s="62"/>
      <c r="I170" s="62"/>
      <c r="J170" s="63"/>
      <c r="K170" s="52"/>
      <c r="L170" s="53"/>
      <c r="M170" s="53"/>
      <c r="N170" s="53"/>
      <c r="O170" s="36"/>
      <c r="P170" s="36"/>
      <c r="Q170" s="36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1"/>
      <c r="AF170" s="51"/>
      <c r="AG170" s="49"/>
    </row>
    <row r="171" spans="2:33" ht="12.75" customHeight="1" x14ac:dyDescent="0.2">
      <c r="B171" s="43"/>
      <c r="D171" s="56"/>
      <c r="E171" s="56"/>
      <c r="F171" s="61"/>
      <c r="G171" s="62"/>
      <c r="H171" s="62"/>
      <c r="I171" s="62"/>
      <c r="J171" s="63"/>
      <c r="K171" s="52"/>
      <c r="L171" s="53"/>
      <c r="M171" s="53"/>
      <c r="N171" s="53"/>
      <c r="O171" s="36"/>
      <c r="P171" s="36"/>
      <c r="Q171" s="36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49"/>
    </row>
    <row r="172" spans="2:33" ht="12.75" customHeight="1" x14ac:dyDescent="0.2">
      <c r="B172" s="43"/>
      <c r="D172" s="56"/>
      <c r="E172" s="56"/>
      <c r="F172" s="61"/>
      <c r="G172" s="62"/>
      <c r="H172" s="62"/>
      <c r="I172" s="62"/>
      <c r="J172" s="63"/>
      <c r="K172" s="52"/>
      <c r="L172" s="53"/>
      <c r="M172" s="53"/>
      <c r="N172" s="53"/>
      <c r="O172" s="36"/>
      <c r="P172" s="36"/>
      <c r="Q172" s="36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49"/>
    </row>
    <row r="173" spans="2:33" ht="12.75" customHeight="1" x14ac:dyDescent="0.2">
      <c r="B173" s="43"/>
      <c r="D173" s="56"/>
      <c r="E173" s="56"/>
      <c r="F173" s="61"/>
      <c r="G173" s="62"/>
      <c r="H173" s="62"/>
      <c r="I173" s="62"/>
      <c r="J173" s="63"/>
      <c r="K173" s="52"/>
      <c r="L173" s="53"/>
      <c r="M173" s="53"/>
      <c r="N173" s="53"/>
      <c r="O173" s="36"/>
      <c r="P173" s="36"/>
      <c r="Q173" s="36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49"/>
    </row>
    <row r="174" spans="2:33" ht="12.75" customHeight="1" x14ac:dyDescent="0.2">
      <c r="B174" s="43"/>
      <c r="D174" s="56"/>
      <c r="E174" s="56"/>
      <c r="F174" s="61"/>
      <c r="G174" s="62"/>
      <c r="H174" s="62"/>
      <c r="I174" s="62"/>
      <c r="J174" s="63"/>
      <c r="K174" s="52"/>
      <c r="L174" s="53"/>
      <c r="M174" s="53"/>
      <c r="N174" s="53"/>
      <c r="O174" s="36"/>
      <c r="P174" s="36"/>
      <c r="Q174" s="36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49"/>
    </row>
    <row r="175" spans="2:33" ht="12.75" customHeight="1" x14ac:dyDescent="0.2">
      <c r="B175" s="43"/>
      <c r="D175" s="56"/>
      <c r="E175" s="56"/>
      <c r="F175" s="61"/>
      <c r="G175" s="62"/>
      <c r="H175" s="62"/>
      <c r="I175" s="62"/>
      <c r="J175" s="63"/>
      <c r="K175" s="52"/>
      <c r="L175" s="53"/>
      <c r="M175" s="53"/>
      <c r="N175" s="53"/>
      <c r="O175" s="36"/>
      <c r="P175" s="36"/>
      <c r="Q175" s="36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49"/>
    </row>
    <row r="176" spans="2:33" ht="12.75" customHeight="1" x14ac:dyDescent="0.2">
      <c r="B176" s="43"/>
      <c r="D176" s="56"/>
      <c r="E176" s="56"/>
      <c r="F176" s="61"/>
      <c r="G176" s="62"/>
      <c r="H176" s="62"/>
      <c r="I176" s="62"/>
      <c r="J176" s="63"/>
      <c r="K176" s="52"/>
      <c r="L176" s="53"/>
      <c r="M176" s="53"/>
      <c r="N176" s="53"/>
      <c r="O176" s="36"/>
      <c r="P176" s="36"/>
      <c r="Q176" s="36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49"/>
    </row>
    <row r="177" spans="2:33" ht="12.75" customHeight="1" x14ac:dyDescent="0.2">
      <c r="B177" s="43"/>
      <c r="D177" s="56"/>
      <c r="E177" s="56"/>
      <c r="F177" s="61"/>
      <c r="G177" s="62"/>
      <c r="H177" s="62"/>
      <c r="I177" s="62"/>
      <c r="J177" s="63"/>
      <c r="K177" s="52"/>
      <c r="L177" s="53"/>
      <c r="M177" s="53"/>
      <c r="N177" s="53"/>
      <c r="O177" s="36"/>
      <c r="P177" s="36"/>
      <c r="Q177" s="36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1"/>
      <c r="AF177" s="51"/>
      <c r="AG177" s="49"/>
    </row>
    <row r="178" spans="2:33" ht="12.75" customHeight="1" x14ac:dyDescent="0.2">
      <c r="B178" s="43"/>
      <c r="D178" s="56"/>
      <c r="E178" s="56"/>
      <c r="F178" s="61"/>
      <c r="G178" s="62"/>
      <c r="H178" s="62"/>
      <c r="I178" s="62"/>
      <c r="J178" s="63"/>
      <c r="K178" s="52"/>
      <c r="L178" s="53"/>
      <c r="M178" s="53"/>
      <c r="N178" s="53"/>
      <c r="O178" s="36"/>
      <c r="P178" s="36"/>
      <c r="Q178" s="36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1"/>
      <c r="AF178" s="51"/>
      <c r="AG178" s="49"/>
    </row>
    <row r="179" spans="2:33" ht="12.75" customHeight="1" x14ac:dyDescent="0.2">
      <c r="B179" s="43"/>
      <c r="D179" s="56"/>
      <c r="E179" s="56"/>
      <c r="F179" s="61"/>
      <c r="G179" s="62"/>
      <c r="H179" s="62"/>
      <c r="I179" s="62"/>
      <c r="J179" s="63"/>
      <c r="K179" s="52"/>
      <c r="L179" s="53"/>
      <c r="M179" s="53"/>
      <c r="N179" s="53"/>
      <c r="O179" s="36"/>
      <c r="P179" s="36"/>
      <c r="Q179" s="36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49"/>
    </row>
    <row r="180" spans="2:33" ht="12.75" customHeight="1" x14ac:dyDescent="0.2">
      <c r="B180" s="43"/>
      <c r="D180" s="56"/>
      <c r="E180" s="56"/>
      <c r="F180" s="61"/>
      <c r="G180" s="62"/>
      <c r="H180" s="62"/>
      <c r="I180" s="62"/>
      <c r="J180" s="63"/>
      <c r="K180" s="52"/>
      <c r="L180" s="53"/>
      <c r="M180" s="53"/>
      <c r="N180" s="53"/>
      <c r="O180" s="36"/>
      <c r="P180" s="36"/>
      <c r="Q180" s="36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0"/>
    </row>
    <row r="181" spans="2:33" ht="12.75" customHeight="1" thickBot="1" x14ac:dyDescent="0.25">
      <c r="B181" s="44"/>
      <c r="D181" s="57"/>
      <c r="E181" s="57"/>
      <c r="F181" s="64"/>
      <c r="G181" s="65"/>
      <c r="H181" s="65"/>
      <c r="I181" s="65"/>
      <c r="J181" s="66"/>
      <c r="K181" s="9" t="str">
        <f t="shared" ref="K181:AG181" si="32">IF(OR(TRIM(K166)=0,TRIM(K166)=""),"",IFERROR(TRIM(INDEX(QryItemNamed,MATCH(TRIM(K166),ITEM,0),3)),""))</f>
        <v/>
      </c>
      <c r="L181" s="10" t="str">
        <f t="shared" si="32"/>
        <v/>
      </c>
      <c r="M181" s="10" t="str">
        <f t="shared" si="32"/>
        <v/>
      </c>
      <c r="N181" s="10" t="str">
        <f t="shared" si="32"/>
        <v/>
      </c>
      <c r="O181" s="10"/>
      <c r="P181" s="10"/>
      <c r="Q181" s="10"/>
      <c r="R181" s="10" t="str">
        <f t="shared" si="32"/>
        <v/>
      </c>
      <c r="S181" s="10" t="str">
        <f t="shared" ref="S181" si="33">IF(OR(TRIM(S166)=0,TRIM(S166)=""),"",IFERROR(TRIM(INDEX(QryItemNamed,MATCH(TRIM(S166),ITEM,0),3)),""))</f>
        <v/>
      </c>
      <c r="T181" s="10" t="str">
        <f t="shared" si="32"/>
        <v/>
      </c>
      <c r="U181" s="10" t="str">
        <f t="shared" si="32"/>
        <v/>
      </c>
      <c r="V181" s="10" t="str">
        <f t="shared" si="32"/>
        <v/>
      </c>
      <c r="W181" s="10" t="str">
        <f t="shared" si="32"/>
        <v/>
      </c>
      <c r="X181" s="10" t="str">
        <f t="shared" si="32"/>
        <v/>
      </c>
      <c r="Y181" s="10" t="str">
        <f t="shared" si="32"/>
        <v/>
      </c>
      <c r="Z181" s="10" t="str">
        <f t="shared" si="32"/>
        <v/>
      </c>
      <c r="AA181" s="10" t="str">
        <f t="shared" ref="AA181:AC181" si="34">IF(OR(TRIM(AA166)=0,TRIM(AA166)=""),"",IFERROR(TRIM(INDEX(QryItemNamed,MATCH(TRIM(AA166),ITEM,0),3)),""))</f>
        <v/>
      </c>
      <c r="AB181" s="10" t="str">
        <f t="shared" si="34"/>
        <v/>
      </c>
      <c r="AC181" s="10" t="str">
        <f t="shared" si="34"/>
        <v/>
      </c>
      <c r="AD181" s="10" t="str">
        <f t="shared" si="32"/>
        <v/>
      </c>
      <c r="AE181" s="10" t="str">
        <f t="shared" si="32"/>
        <v/>
      </c>
      <c r="AF181" s="10" t="str">
        <f t="shared" si="32"/>
        <v/>
      </c>
      <c r="AG181" s="10" t="str">
        <f t="shared" si="32"/>
        <v/>
      </c>
    </row>
    <row r="182" spans="2:33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</row>
    <row r="183" spans="2:33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</row>
    <row r="184" spans="2:33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</row>
    <row r="185" spans="2:33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</row>
    <row r="186" spans="2:33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</row>
    <row r="187" spans="2:33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</row>
    <row r="188" spans="2:33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</row>
    <row r="189" spans="2:33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</row>
    <row r="190" spans="2:33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</row>
    <row r="191" spans="2:33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</row>
    <row r="192" spans="2:33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</row>
    <row r="193" spans="2:33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</row>
    <row r="194" spans="2:33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</row>
    <row r="195" spans="2:33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</row>
    <row r="196" spans="2:33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</row>
    <row r="197" spans="2:33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</row>
    <row r="198" spans="2:33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</row>
    <row r="199" spans="2:33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</row>
    <row r="200" spans="2:33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</row>
    <row r="201" spans="2:33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</row>
    <row r="202" spans="2:33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</row>
    <row r="203" spans="2:33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</row>
    <row r="204" spans="2:33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</row>
    <row r="205" spans="2:33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</row>
    <row r="206" spans="2:33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</row>
    <row r="207" spans="2:33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</row>
    <row r="208" spans="2:33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</row>
    <row r="209" spans="2:33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</row>
    <row r="210" spans="2:33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</row>
    <row r="211" spans="2:33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</row>
    <row r="212" spans="2:33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</row>
    <row r="213" spans="2:33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</row>
    <row r="214" spans="2:33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</row>
    <row r="215" spans="2:33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</row>
    <row r="216" spans="2:33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</row>
    <row r="217" spans="2:33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</row>
    <row r="218" spans="2:33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</row>
    <row r="219" spans="2:33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</row>
    <row r="220" spans="2:33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</row>
    <row r="221" spans="2:33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</row>
    <row r="222" spans="2:33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</row>
    <row r="223" spans="2:33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</row>
    <row r="224" spans="2:33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</row>
    <row r="225" spans="2:33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</row>
    <row r="226" spans="2:33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</row>
    <row r="227" spans="2:33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</row>
    <row r="228" spans="2:33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</row>
    <row r="229" spans="2:33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</row>
    <row r="230" spans="2:33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</row>
    <row r="231" spans="2:33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</row>
    <row r="232" spans="2:33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</row>
    <row r="233" spans="2:33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</row>
    <row r="234" spans="2:33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</row>
    <row r="235" spans="2:33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</row>
    <row r="236" spans="2:33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</row>
    <row r="237" spans="2:33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</row>
    <row r="238" spans="2:33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</row>
    <row r="239" spans="2:33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</row>
    <row r="240" spans="2:33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</row>
    <row r="241" spans="2:33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</row>
    <row r="242" spans="2:33" ht="12.75" customHeight="1" x14ac:dyDescent="0.2">
      <c r="B242" s="5" t="s">
        <v>11</v>
      </c>
      <c r="D242" s="45" t="s">
        <v>2</v>
      </c>
      <c r="E242" s="46"/>
      <c r="F242" s="46"/>
      <c r="G242" s="46"/>
      <c r="H242" s="46"/>
      <c r="I242" s="46"/>
      <c r="J242" s="47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G242" si="35">IF(L166="","",IF(OR(L181="", L181="LS", L181="LUMP"),IF(SUM(COUNTIF(L182:L241,"LS")+COUNTIF(L182:L241,"LUMP"))&gt;0,"LS",""),IF(SUM(L182:L241)&gt;0,ROUNDUP(SUM(L182:L241),0),"")))</f>
        <v/>
      </c>
      <c r="M242" s="19" t="str">
        <f t="shared" si="35"/>
        <v/>
      </c>
      <c r="N242" s="19" t="str">
        <f t="shared" si="35"/>
        <v/>
      </c>
      <c r="O242" s="19"/>
      <c r="P242" s="19"/>
      <c r="Q242" s="19"/>
      <c r="R242" s="19" t="str">
        <f t="shared" si="35"/>
        <v/>
      </c>
      <c r="S242" s="19" t="str">
        <f t="shared" ref="S242" si="36">IF(S166="","",IF(OR(S181="", S181="LS", S181="LUMP"),IF(SUM(COUNTIF(S182:S241,"LS")+COUNTIF(S182:S241,"LUMP"))&gt;0,"LS",""),IF(SUM(S182:S241)&gt;0,ROUNDUP(SUM(S182:S241),0),"")))</f>
        <v/>
      </c>
      <c r="T242" s="19" t="str">
        <f t="shared" si="35"/>
        <v/>
      </c>
      <c r="U242" s="19" t="str">
        <f t="shared" si="35"/>
        <v/>
      </c>
      <c r="V242" s="19" t="str">
        <f t="shared" si="35"/>
        <v/>
      </c>
      <c r="W242" s="19" t="str">
        <f t="shared" si="35"/>
        <v/>
      </c>
      <c r="X242" s="19" t="str">
        <f t="shared" si="35"/>
        <v/>
      </c>
      <c r="Y242" s="19" t="str">
        <f t="shared" si="35"/>
        <v/>
      </c>
      <c r="Z242" s="19" t="str">
        <f t="shared" si="35"/>
        <v/>
      </c>
      <c r="AA242" s="19" t="str">
        <f t="shared" ref="AA242:AC242" si="37">IF(AA166="","",IF(OR(AA181="", AA181="LS", AA181="LUMP"),IF(SUM(COUNTIF(AA182:AA241,"LS")+COUNTIF(AA182:AA241,"LUMP"))&gt;0,"LS",""),IF(SUM(AA182:AA241)&gt;0,ROUNDUP(SUM(AA182:AA241),0),"")))</f>
        <v/>
      </c>
      <c r="AB242" s="19" t="str">
        <f t="shared" si="37"/>
        <v/>
      </c>
      <c r="AC242" s="19" t="str">
        <f t="shared" si="37"/>
        <v/>
      </c>
      <c r="AD242" s="19" t="str">
        <f t="shared" si="35"/>
        <v/>
      </c>
      <c r="AE242" s="19" t="str">
        <f t="shared" si="35"/>
        <v/>
      </c>
      <c r="AF242" s="19" t="str">
        <f t="shared" si="35"/>
        <v/>
      </c>
      <c r="AG242" s="19" t="str">
        <f t="shared" si="35"/>
        <v/>
      </c>
    </row>
    <row r="243" spans="2:33" ht="12.75" customHeight="1" thickBot="1" x14ac:dyDescent="0.25"/>
    <row r="244" spans="2:33" ht="12.75" customHeight="1" thickBot="1" x14ac:dyDescent="0.25">
      <c r="B244" s="25" t="s">
        <v>9</v>
      </c>
      <c r="D244" s="67" t="str">
        <f>"SUBSUMMARY SHEET " &amp; B245</f>
        <v xml:space="preserve">SUBSUMMARY SHEET </v>
      </c>
      <c r="E244" s="67"/>
      <c r="F244" s="67"/>
      <c r="G244" s="67"/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67"/>
      <c r="U244" s="67"/>
      <c r="V244" s="67"/>
      <c r="W244" s="67"/>
      <c r="X244" s="67"/>
      <c r="Y244" s="67"/>
      <c r="Z244" s="67"/>
      <c r="AA244" s="67"/>
      <c r="AB244" s="67"/>
      <c r="AC244" s="67"/>
      <c r="AD244" s="67"/>
      <c r="AE244" s="67"/>
      <c r="AF244" s="67"/>
      <c r="AG244" s="67"/>
    </row>
    <row r="245" spans="2:33" ht="12.75" customHeight="1" thickBot="1" x14ac:dyDescent="0.25">
      <c r="B245" s="29"/>
      <c r="D245" s="68" t="s">
        <v>7</v>
      </c>
      <c r="E245" s="68"/>
      <c r="F245" s="68"/>
      <c r="G245" s="68"/>
      <c r="H245" s="68"/>
      <c r="I245" s="68"/>
      <c r="J245" s="68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</row>
    <row r="246" spans="2:33" ht="12.75" customHeight="1" thickBot="1" x14ac:dyDescent="0.25">
      <c r="D246" s="54" t="s">
        <v>8</v>
      </c>
      <c r="E246" s="54"/>
      <c r="F246" s="54"/>
      <c r="G246" s="54"/>
      <c r="H246" s="54"/>
      <c r="I246" s="54"/>
      <c r="J246" s="54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</row>
    <row r="247" spans="2:33" ht="12.75" customHeight="1" x14ac:dyDescent="0.2">
      <c r="B247" s="42" t="s">
        <v>10</v>
      </c>
      <c r="D247" s="55" t="s">
        <v>20</v>
      </c>
      <c r="E247" s="55" t="s">
        <v>21</v>
      </c>
      <c r="F247" s="58" t="s">
        <v>0</v>
      </c>
      <c r="G247" s="59"/>
      <c r="H247" s="59"/>
      <c r="I247" s="59"/>
      <c r="J247" s="60"/>
      <c r="K247" s="7" t="str">
        <f t="shared" ref="K247:AG247" si="38">IF(OR(TRIM(K245)=0,TRIM(K245)=""),"",IF(IFERROR(TRIM(INDEX(QryItemNamed,MATCH(TRIM(K245),ITEM,0),2)),"")="Y","SPECIAL",LEFT(IFERROR(TRIM(INDEX(ITEM,MATCH(TRIM(K245),ITEM,0))),""),3)))</f>
        <v/>
      </c>
      <c r="L247" s="8" t="str">
        <f t="shared" si="38"/>
        <v/>
      </c>
      <c r="M247" s="8" t="str">
        <f t="shared" si="38"/>
        <v/>
      </c>
      <c r="N247" s="8" t="str">
        <f t="shared" si="38"/>
        <v/>
      </c>
      <c r="O247" s="8"/>
      <c r="P247" s="8"/>
      <c r="Q247" s="8"/>
      <c r="R247" s="8" t="str">
        <f t="shared" si="38"/>
        <v/>
      </c>
      <c r="S247" s="8" t="str">
        <f t="shared" ref="S247" si="39">IF(OR(TRIM(S245)=0,TRIM(S245)=""),"",IF(IFERROR(TRIM(INDEX(QryItemNamed,MATCH(TRIM(S245),ITEM,0),2)),"")="Y","SPECIAL",LEFT(IFERROR(TRIM(INDEX(ITEM,MATCH(TRIM(S245),ITEM,0))),""),3)))</f>
        <v/>
      </c>
      <c r="T247" s="8" t="str">
        <f t="shared" si="38"/>
        <v/>
      </c>
      <c r="U247" s="8" t="str">
        <f t="shared" si="38"/>
        <v/>
      </c>
      <c r="V247" s="8" t="str">
        <f t="shared" si="38"/>
        <v/>
      </c>
      <c r="W247" s="8" t="str">
        <f t="shared" si="38"/>
        <v/>
      </c>
      <c r="X247" s="8" t="str">
        <f t="shared" si="38"/>
        <v/>
      </c>
      <c r="Y247" s="8" t="str">
        <f t="shared" si="38"/>
        <v/>
      </c>
      <c r="Z247" s="8" t="str">
        <f t="shared" si="38"/>
        <v/>
      </c>
      <c r="AA247" s="8" t="str">
        <f t="shared" ref="AA247:AC247" si="40">IF(OR(TRIM(AA245)=0,TRIM(AA245)=""),"",IF(IFERROR(TRIM(INDEX(QryItemNamed,MATCH(TRIM(AA245),ITEM,0),2)),"")="Y","SPECIAL",LEFT(IFERROR(TRIM(INDEX(ITEM,MATCH(TRIM(AA245),ITEM,0))),""),3)))</f>
        <v/>
      </c>
      <c r="AB247" s="8" t="str">
        <f t="shared" si="40"/>
        <v/>
      </c>
      <c r="AC247" s="8" t="str">
        <f t="shared" si="40"/>
        <v/>
      </c>
      <c r="AD247" s="8" t="str">
        <f t="shared" si="38"/>
        <v/>
      </c>
      <c r="AE247" s="8" t="str">
        <f t="shared" si="38"/>
        <v/>
      </c>
      <c r="AF247" s="8" t="str">
        <f t="shared" si="38"/>
        <v/>
      </c>
      <c r="AG247" s="8" t="str">
        <f t="shared" si="38"/>
        <v/>
      </c>
    </row>
    <row r="248" spans="2:33" ht="12.75" customHeight="1" x14ac:dyDescent="0.2">
      <c r="B248" s="43"/>
      <c r="D248" s="56"/>
      <c r="E248" s="56"/>
      <c r="F248" s="61"/>
      <c r="G248" s="62"/>
      <c r="H248" s="62"/>
      <c r="I248" s="62"/>
      <c r="J248" s="63"/>
      <c r="K248" s="52" t="str">
        <f t="shared" ref="K248:AG248" si="41">IF(OR(TRIM(K245)=0,TRIM(K245)=""),IF(K246="","",K246),IF(IFERROR(TRIM(INDEX(QryItemNamed,MATCH(TRIM(K245),ITEM,0),2)),"")="Y",RIGHT(IFERROR(TRIM(INDEX(QryItemNamed,MATCH(TRIM(K245),ITEM,0),4)),"123456789012"),LEN(IFERROR(TRIM(INDEX(QryItemNamed,MATCH(TRIM(K245),ITEM,0),4)),"123456789012"))-10)&amp;K246,IFERROR(TRIM(INDEX(QryItemNamed,MATCH(TRIM(K245),ITEM,0),4))&amp;K246,"ITEM CODE DOES NOT EXIST IN ITEM MASTER")))</f>
        <v/>
      </c>
      <c r="L248" s="53" t="str">
        <f t="shared" si="41"/>
        <v/>
      </c>
      <c r="M248" s="53" t="str">
        <f t="shared" si="41"/>
        <v/>
      </c>
      <c r="N248" s="53" t="str">
        <f t="shared" si="41"/>
        <v/>
      </c>
      <c r="O248" s="36"/>
      <c r="P248" s="36"/>
      <c r="Q248" s="36"/>
      <c r="R248" s="51" t="str">
        <f t="shared" si="41"/>
        <v/>
      </c>
      <c r="S248" s="51" t="str">
        <f t="shared" ref="S248" si="42">IF(OR(TRIM(S245)=0,TRIM(S245)=""),IF(S246="","",S246),IF(IFERROR(TRIM(INDEX(QryItemNamed,MATCH(TRIM(S245),ITEM,0),2)),"")="Y",RIGHT(IFERROR(TRIM(INDEX(QryItemNamed,MATCH(TRIM(S245),ITEM,0),4)),"123456789012"),LEN(IFERROR(TRIM(INDEX(QryItemNamed,MATCH(TRIM(S245),ITEM,0),4)),"123456789012"))-10)&amp;S246,IFERROR(TRIM(INDEX(QryItemNamed,MATCH(TRIM(S245),ITEM,0),4))&amp;S246,"ITEM CODE DOES NOT EXIST IN ITEM MASTER")))</f>
        <v/>
      </c>
      <c r="T248" s="51" t="str">
        <f t="shared" si="41"/>
        <v/>
      </c>
      <c r="U248" s="51" t="str">
        <f t="shared" si="41"/>
        <v/>
      </c>
      <c r="V248" s="51" t="str">
        <f t="shared" si="41"/>
        <v/>
      </c>
      <c r="W248" s="51" t="str">
        <f t="shared" si="41"/>
        <v/>
      </c>
      <c r="X248" s="51" t="str">
        <f t="shared" si="41"/>
        <v/>
      </c>
      <c r="Y248" s="51" t="str">
        <f t="shared" si="41"/>
        <v/>
      </c>
      <c r="Z248" s="51" t="str">
        <f t="shared" si="41"/>
        <v/>
      </c>
      <c r="AA248" s="51" t="str">
        <f t="shared" ref="AA248:AC248" si="43">IF(OR(TRIM(AA245)=0,TRIM(AA245)=""),IF(AA246="","",AA246),IF(IFERROR(TRIM(INDEX(QryItemNamed,MATCH(TRIM(AA245),ITEM,0),2)),"")="Y",RIGHT(IFERROR(TRIM(INDEX(QryItemNamed,MATCH(TRIM(AA245),ITEM,0),4)),"123456789012"),LEN(IFERROR(TRIM(INDEX(QryItemNamed,MATCH(TRIM(AA245),ITEM,0),4)),"123456789012"))-10)&amp;AA246,IFERROR(TRIM(INDEX(QryItemNamed,MATCH(TRIM(AA245),ITEM,0),4))&amp;AA246,"ITEM CODE DOES NOT EXIST IN ITEM MASTER")))</f>
        <v/>
      </c>
      <c r="AB248" s="51" t="str">
        <f t="shared" si="43"/>
        <v/>
      </c>
      <c r="AC248" s="51" t="str">
        <f t="shared" si="43"/>
        <v/>
      </c>
      <c r="AD248" s="51" t="str">
        <f t="shared" si="41"/>
        <v/>
      </c>
      <c r="AE248" s="51" t="str">
        <f t="shared" si="41"/>
        <v/>
      </c>
      <c r="AF248" s="51" t="str">
        <f t="shared" si="41"/>
        <v/>
      </c>
      <c r="AG248" s="48" t="str">
        <f t="shared" si="41"/>
        <v/>
      </c>
    </row>
    <row r="249" spans="2:33" ht="12.75" customHeight="1" x14ac:dyDescent="0.2">
      <c r="B249" s="43"/>
      <c r="D249" s="56"/>
      <c r="E249" s="56"/>
      <c r="F249" s="61"/>
      <c r="G249" s="62"/>
      <c r="H249" s="62"/>
      <c r="I249" s="62"/>
      <c r="J249" s="63"/>
      <c r="K249" s="52"/>
      <c r="L249" s="53"/>
      <c r="M249" s="53"/>
      <c r="N249" s="53"/>
      <c r="O249" s="36"/>
      <c r="P249" s="36"/>
      <c r="Q249" s="36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  <c r="AC249" s="51"/>
      <c r="AD249" s="51"/>
      <c r="AE249" s="51"/>
      <c r="AF249" s="51"/>
      <c r="AG249" s="49"/>
    </row>
    <row r="250" spans="2:33" ht="12.75" customHeight="1" x14ac:dyDescent="0.2">
      <c r="B250" s="43"/>
      <c r="D250" s="56"/>
      <c r="E250" s="56"/>
      <c r="F250" s="61"/>
      <c r="G250" s="62"/>
      <c r="H250" s="62"/>
      <c r="I250" s="62"/>
      <c r="J250" s="63"/>
      <c r="K250" s="52"/>
      <c r="L250" s="53"/>
      <c r="M250" s="53"/>
      <c r="N250" s="53"/>
      <c r="O250" s="36"/>
      <c r="P250" s="36"/>
      <c r="Q250" s="36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  <c r="AC250" s="51"/>
      <c r="AD250" s="51"/>
      <c r="AE250" s="51"/>
      <c r="AF250" s="51"/>
      <c r="AG250" s="49"/>
    </row>
    <row r="251" spans="2:33" ht="12.75" customHeight="1" x14ac:dyDescent="0.2">
      <c r="B251" s="43"/>
      <c r="D251" s="56"/>
      <c r="E251" s="56"/>
      <c r="F251" s="61"/>
      <c r="G251" s="62"/>
      <c r="H251" s="62"/>
      <c r="I251" s="62"/>
      <c r="J251" s="63"/>
      <c r="K251" s="52"/>
      <c r="L251" s="53"/>
      <c r="M251" s="53"/>
      <c r="N251" s="53"/>
      <c r="O251" s="36"/>
      <c r="P251" s="36"/>
      <c r="Q251" s="36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  <c r="AC251" s="51"/>
      <c r="AD251" s="51"/>
      <c r="AE251" s="51"/>
      <c r="AF251" s="51"/>
      <c r="AG251" s="49"/>
    </row>
    <row r="252" spans="2:33" ht="12.75" customHeight="1" x14ac:dyDescent="0.2">
      <c r="B252" s="43"/>
      <c r="D252" s="56"/>
      <c r="E252" s="56"/>
      <c r="F252" s="61"/>
      <c r="G252" s="62"/>
      <c r="H252" s="62"/>
      <c r="I252" s="62"/>
      <c r="J252" s="63"/>
      <c r="K252" s="52"/>
      <c r="L252" s="53"/>
      <c r="M252" s="53"/>
      <c r="N252" s="53"/>
      <c r="O252" s="36"/>
      <c r="P252" s="36"/>
      <c r="Q252" s="36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  <c r="AC252" s="51"/>
      <c r="AD252" s="51"/>
      <c r="AE252" s="51"/>
      <c r="AF252" s="51"/>
      <c r="AG252" s="49"/>
    </row>
    <row r="253" spans="2:33" ht="12.75" customHeight="1" x14ac:dyDescent="0.2">
      <c r="B253" s="43"/>
      <c r="D253" s="56"/>
      <c r="E253" s="56"/>
      <c r="F253" s="61"/>
      <c r="G253" s="62"/>
      <c r="H253" s="62"/>
      <c r="I253" s="62"/>
      <c r="J253" s="63"/>
      <c r="K253" s="52"/>
      <c r="L253" s="53"/>
      <c r="M253" s="53"/>
      <c r="N253" s="53"/>
      <c r="O253" s="36"/>
      <c r="P253" s="36"/>
      <c r="Q253" s="36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  <c r="AE253" s="51"/>
      <c r="AF253" s="51"/>
      <c r="AG253" s="49"/>
    </row>
    <row r="254" spans="2:33" ht="12.75" customHeight="1" x14ac:dyDescent="0.2">
      <c r="B254" s="43"/>
      <c r="D254" s="56"/>
      <c r="E254" s="56"/>
      <c r="F254" s="61"/>
      <c r="G254" s="62"/>
      <c r="H254" s="62"/>
      <c r="I254" s="62"/>
      <c r="J254" s="63"/>
      <c r="K254" s="52"/>
      <c r="L254" s="53"/>
      <c r="M254" s="53"/>
      <c r="N254" s="53"/>
      <c r="O254" s="36"/>
      <c r="P254" s="36"/>
      <c r="Q254" s="36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  <c r="AC254" s="51"/>
      <c r="AD254" s="51"/>
      <c r="AE254" s="51"/>
      <c r="AF254" s="51"/>
      <c r="AG254" s="49"/>
    </row>
    <row r="255" spans="2:33" ht="12.75" customHeight="1" x14ac:dyDescent="0.2">
      <c r="B255" s="43"/>
      <c r="D255" s="56"/>
      <c r="E255" s="56"/>
      <c r="F255" s="61"/>
      <c r="G255" s="62"/>
      <c r="H255" s="62"/>
      <c r="I255" s="62"/>
      <c r="J255" s="63"/>
      <c r="K255" s="52"/>
      <c r="L255" s="53"/>
      <c r="M255" s="53"/>
      <c r="N255" s="53"/>
      <c r="O255" s="36"/>
      <c r="P255" s="36"/>
      <c r="Q255" s="36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  <c r="AC255" s="51"/>
      <c r="AD255" s="51"/>
      <c r="AE255" s="51"/>
      <c r="AF255" s="51"/>
      <c r="AG255" s="49"/>
    </row>
    <row r="256" spans="2:33" ht="12.75" customHeight="1" x14ac:dyDescent="0.2">
      <c r="B256" s="43"/>
      <c r="D256" s="56"/>
      <c r="E256" s="56"/>
      <c r="F256" s="61"/>
      <c r="G256" s="62"/>
      <c r="H256" s="62"/>
      <c r="I256" s="62"/>
      <c r="J256" s="63"/>
      <c r="K256" s="52"/>
      <c r="L256" s="53"/>
      <c r="M256" s="53"/>
      <c r="N256" s="53"/>
      <c r="O256" s="36"/>
      <c r="P256" s="36"/>
      <c r="Q256" s="36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  <c r="AD256" s="51"/>
      <c r="AE256" s="51"/>
      <c r="AF256" s="51"/>
      <c r="AG256" s="49"/>
    </row>
    <row r="257" spans="2:33" ht="12.75" customHeight="1" x14ac:dyDescent="0.2">
      <c r="B257" s="43"/>
      <c r="D257" s="56"/>
      <c r="E257" s="56"/>
      <c r="F257" s="61"/>
      <c r="G257" s="62"/>
      <c r="H257" s="62"/>
      <c r="I257" s="62"/>
      <c r="J257" s="63"/>
      <c r="K257" s="52"/>
      <c r="L257" s="53"/>
      <c r="M257" s="53"/>
      <c r="N257" s="53"/>
      <c r="O257" s="36"/>
      <c r="P257" s="36"/>
      <c r="Q257" s="36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  <c r="AC257" s="51"/>
      <c r="AD257" s="51"/>
      <c r="AE257" s="51"/>
      <c r="AF257" s="51"/>
      <c r="AG257" s="49"/>
    </row>
    <row r="258" spans="2:33" ht="12.75" customHeight="1" x14ac:dyDescent="0.2">
      <c r="B258" s="43"/>
      <c r="D258" s="56"/>
      <c r="E258" s="56"/>
      <c r="F258" s="61"/>
      <c r="G258" s="62"/>
      <c r="H258" s="62"/>
      <c r="I258" s="62"/>
      <c r="J258" s="63"/>
      <c r="K258" s="52"/>
      <c r="L258" s="53"/>
      <c r="M258" s="53"/>
      <c r="N258" s="53"/>
      <c r="O258" s="36"/>
      <c r="P258" s="36"/>
      <c r="Q258" s="36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  <c r="AC258" s="51"/>
      <c r="AD258" s="51"/>
      <c r="AE258" s="51"/>
      <c r="AF258" s="51"/>
      <c r="AG258" s="49"/>
    </row>
    <row r="259" spans="2:33" ht="12.75" customHeight="1" x14ac:dyDescent="0.2">
      <c r="B259" s="43"/>
      <c r="D259" s="56"/>
      <c r="E259" s="56"/>
      <c r="F259" s="61"/>
      <c r="G259" s="62"/>
      <c r="H259" s="62"/>
      <c r="I259" s="62"/>
      <c r="J259" s="63"/>
      <c r="K259" s="52"/>
      <c r="L259" s="53"/>
      <c r="M259" s="53"/>
      <c r="N259" s="53"/>
      <c r="O259" s="36"/>
      <c r="P259" s="36"/>
      <c r="Q259" s="36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  <c r="AC259" s="51"/>
      <c r="AD259" s="51"/>
      <c r="AE259" s="51"/>
      <c r="AF259" s="51"/>
      <c r="AG259" s="50"/>
    </row>
    <row r="260" spans="2:33" ht="12.75" customHeight="1" thickBot="1" x14ac:dyDescent="0.25">
      <c r="B260" s="44"/>
      <c r="D260" s="57"/>
      <c r="E260" s="57"/>
      <c r="F260" s="64"/>
      <c r="G260" s="65"/>
      <c r="H260" s="65"/>
      <c r="I260" s="65"/>
      <c r="J260" s="66"/>
      <c r="K260" s="9" t="str">
        <f t="shared" ref="K260:AG260" si="44">IF(OR(TRIM(K245)=0,TRIM(K245)=""),"",IFERROR(TRIM(INDEX(QryItemNamed,MATCH(TRIM(K245),ITEM,0),3)),""))</f>
        <v/>
      </c>
      <c r="L260" s="10" t="str">
        <f t="shared" si="44"/>
        <v/>
      </c>
      <c r="M260" s="10" t="str">
        <f t="shared" si="44"/>
        <v/>
      </c>
      <c r="N260" s="10" t="str">
        <f t="shared" si="44"/>
        <v/>
      </c>
      <c r="O260" s="10"/>
      <c r="P260" s="10"/>
      <c r="Q260" s="10"/>
      <c r="R260" s="10" t="str">
        <f t="shared" si="44"/>
        <v/>
      </c>
      <c r="S260" s="10" t="str">
        <f t="shared" ref="S260" si="45">IF(OR(TRIM(S245)=0,TRIM(S245)=""),"",IFERROR(TRIM(INDEX(QryItemNamed,MATCH(TRIM(S245),ITEM,0),3)),""))</f>
        <v/>
      </c>
      <c r="T260" s="10" t="str">
        <f t="shared" si="44"/>
        <v/>
      </c>
      <c r="U260" s="10" t="str">
        <f t="shared" si="44"/>
        <v/>
      </c>
      <c r="V260" s="10" t="str">
        <f t="shared" si="44"/>
        <v/>
      </c>
      <c r="W260" s="10" t="str">
        <f t="shared" si="44"/>
        <v/>
      </c>
      <c r="X260" s="10" t="str">
        <f t="shared" si="44"/>
        <v/>
      </c>
      <c r="Y260" s="10" t="str">
        <f t="shared" si="44"/>
        <v/>
      </c>
      <c r="Z260" s="10" t="str">
        <f t="shared" si="44"/>
        <v/>
      </c>
      <c r="AA260" s="10" t="str">
        <f t="shared" ref="AA260:AC260" si="46">IF(OR(TRIM(AA245)=0,TRIM(AA245)=""),"",IFERROR(TRIM(INDEX(QryItemNamed,MATCH(TRIM(AA245),ITEM,0),3)),""))</f>
        <v/>
      </c>
      <c r="AB260" s="10" t="str">
        <f t="shared" si="46"/>
        <v/>
      </c>
      <c r="AC260" s="10" t="str">
        <f t="shared" si="46"/>
        <v/>
      </c>
      <c r="AD260" s="10" t="str">
        <f t="shared" si="44"/>
        <v/>
      </c>
      <c r="AE260" s="10" t="str">
        <f t="shared" si="44"/>
        <v/>
      </c>
      <c r="AF260" s="10" t="str">
        <f t="shared" si="44"/>
        <v/>
      </c>
      <c r="AG260" s="10" t="str">
        <f t="shared" si="44"/>
        <v/>
      </c>
    </row>
    <row r="261" spans="2:33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</row>
    <row r="262" spans="2:33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</row>
    <row r="263" spans="2:33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</row>
    <row r="264" spans="2:33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</row>
    <row r="265" spans="2:33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</row>
    <row r="266" spans="2:33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</row>
    <row r="267" spans="2:33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</row>
    <row r="268" spans="2:33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</row>
    <row r="269" spans="2:33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</row>
    <row r="270" spans="2:33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</row>
    <row r="271" spans="2:33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</row>
    <row r="272" spans="2:33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</row>
    <row r="273" spans="2:33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</row>
    <row r="274" spans="2:33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</row>
    <row r="275" spans="2:33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</row>
    <row r="276" spans="2:33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</row>
    <row r="277" spans="2:33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</row>
    <row r="278" spans="2:33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</row>
    <row r="279" spans="2:33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</row>
    <row r="280" spans="2:33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</row>
    <row r="281" spans="2:33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</row>
    <row r="282" spans="2:33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</row>
    <row r="283" spans="2:33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</row>
    <row r="284" spans="2:33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</row>
    <row r="285" spans="2:33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</row>
    <row r="286" spans="2:33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</row>
    <row r="287" spans="2:33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</row>
    <row r="288" spans="2:33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</row>
    <row r="289" spans="2:33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</row>
    <row r="290" spans="2:33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</row>
    <row r="291" spans="2:33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</row>
    <row r="292" spans="2:33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</row>
    <row r="293" spans="2:33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</row>
    <row r="294" spans="2:33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</row>
    <row r="295" spans="2:33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</row>
    <row r="296" spans="2:33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</row>
    <row r="297" spans="2:33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</row>
    <row r="298" spans="2:33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</row>
    <row r="299" spans="2:33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</row>
    <row r="300" spans="2:33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</row>
    <row r="301" spans="2:33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</row>
    <row r="302" spans="2:33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</row>
    <row r="303" spans="2:33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</row>
    <row r="304" spans="2:33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</row>
    <row r="305" spans="2:33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</row>
    <row r="306" spans="2:33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</row>
    <row r="307" spans="2:33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</row>
    <row r="308" spans="2:33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</row>
    <row r="309" spans="2:33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</row>
    <row r="310" spans="2:33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</row>
    <row r="311" spans="2:33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</row>
    <row r="312" spans="2:33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</row>
    <row r="313" spans="2:33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</row>
    <row r="314" spans="2:33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</row>
    <row r="315" spans="2:33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</row>
    <row r="316" spans="2:33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</row>
    <row r="317" spans="2:33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</row>
    <row r="318" spans="2:33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</row>
    <row r="319" spans="2:33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</row>
    <row r="320" spans="2:33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</row>
    <row r="321" spans="2:33" ht="12.75" customHeight="1" x14ac:dyDescent="0.2">
      <c r="B321" s="5" t="s">
        <v>11</v>
      </c>
      <c r="D321" s="45" t="s">
        <v>2</v>
      </c>
      <c r="E321" s="46"/>
      <c r="F321" s="46"/>
      <c r="G321" s="46"/>
      <c r="H321" s="46"/>
      <c r="I321" s="46"/>
      <c r="J321" s="47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G321" si="47">IF(L245="","",IF(OR(L260="", L260="LS", L260="LUMP"),IF(SUM(COUNTIF(L261:L320,"LS")+COUNTIF(L261:L320,"LUMP"))&gt;0,"LS",""),IF(SUM(L261:L320)&gt;0,ROUNDUP(SUM(L261:L320),0),"")))</f>
        <v/>
      </c>
      <c r="M321" s="19" t="str">
        <f t="shared" si="47"/>
        <v/>
      </c>
      <c r="N321" s="19" t="str">
        <f t="shared" si="47"/>
        <v/>
      </c>
      <c r="O321" s="19"/>
      <c r="P321" s="19"/>
      <c r="Q321" s="19"/>
      <c r="R321" s="19" t="str">
        <f t="shared" si="47"/>
        <v/>
      </c>
      <c r="S321" s="19" t="str">
        <f t="shared" ref="S321" si="48">IF(S245="","",IF(OR(S260="", S260="LS", S260="LUMP"),IF(SUM(COUNTIF(S261:S320,"LS")+COUNTIF(S261:S320,"LUMP"))&gt;0,"LS",""),IF(SUM(S261:S320)&gt;0,ROUNDUP(SUM(S261:S320),0),"")))</f>
        <v/>
      </c>
      <c r="T321" s="19" t="str">
        <f t="shared" si="47"/>
        <v/>
      </c>
      <c r="U321" s="19" t="str">
        <f t="shared" si="47"/>
        <v/>
      </c>
      <c r="V321" s="19" t="str">
        <f t="shared" si="47"/>
        <v/>
      </c>
      <c r="W321" s="19" t="str">
        <f t="shared" si="47"/>
        <v/>
      </c>
      <c r="X321" s="19" t="str">
        <f t="shared" si="47"/>
        <v/>
      </c>
      <c r="Y321" s="19" t="str">
        <f t="shared" si="47"/>
        <v/>
      </c>
      <c r="Z321" s="19" t="str">
        <f t="shared" si="47"/>
        <v/>
      </c>
      <c r="AA321" s="19" t="str">
        <f t="shared" ref="AA321:AC321" si="49">IF(AA245="","",IF(OR(AA260="", AA260="LS", AA260="LUMP"),IF(SUM(COUNTIF(AA261:AA320,"LS")+COUNTIF(AA261:AA320,"LUMP"))&gt;0,"LS",""),IF(SUM(AA261:AA320)&gt;0,ROUNDUP(SUM(AA261:AA320),0),"")))</f>
        <v/>
      </c>
      <c r="AB321" s="19" t="str">
        <f t="shared" si="49"/>
        <v/>
      </c>
      <c r="AC321" s="19" t="str">
        <f t="shared" si="49"/>
        <v/>
      </c>
      <c r="AD321" s="19" t="str">
        <f t="shared" si="47"/>
        <v/>
      </c>
      <c r="AE321" s="19" t="str">
        <f t="shared" si="47"/>
        <v/>
      </c>
      <c r="AF321" s="19" t="str">
        <f t="shared" si="47"/>
        <v/>
      </c>
      <c r="AG321" s="19" t="str">
        <f t="shared" si="47"/>
        <v/>
      </c>
    </row>
  </sheetData>
  <mergeCells count="115">
    <mergeCell ref="D165:AG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Y169:Y180"/>
    <mergeCell ref="Z169:Z180"/>
    <mergeCell ref="R169:R180"/>
    <mergeCell ref="T169:T180"/>
    <mergeCell ref="U169:U180"/>
    <mergeCell ref="V169:V180"/>
    <mergeCell ref="W169:W180"/>
    <mergeCell ref="X169:X180"/>
    <mergeCell ref="AA169:AA180"/>
    <mergeCell ref="AC169:AC180"/>
    <mergeCell ref="AB169:AB180"/>
    <mergeCell ref="S169:S180"/>
    <mergeCell ref="D163:J163"/>
    <mergeCell ref="AF90:AF101"/>
    <mergeCell ref="AG90:AG101"/>
    <mergeCell ref="Y90:Y101"/>
    <mergeCell ref="Z90:Z101"/>
    <mergeCell ref="K90:K101"/>
    <mergeCell ref="L90:L101"/>
    <mergeCell ref="M90:M101"/>
    <mergeCell ref="N90:N101"/>
    <mergeCell ref="R90:R101"/>
    <mergeCell ref="T90:T101"/>
    <mergeCell ref="AD90:AD101"/>
    <mergeCell ref="AE90:AE101"/>
    <mergeCell ref="U90:U101"/>
    <mergeCell ref="V90:V101"/>
    <mergeCell ref="W90:W101"/>
    <mergeCell ref="X90:X101"/>
    <mergeCell ref="AA90:AA101"/>
    <mergeCell ref="AC90:AC101"/>
    <mergeCell ref="AB90:AB101"/>
    <mergeCell ref="S90:S101"/>
    <mergeCell ref="D7:AG7"/>
    <mergeCell ref="AG11:AG22"/>
    <mergeCell ref="AF11:AF22"/>
    <mergeCell ref="D10:D23"/>
    <mergeCell ref="D8:J8"/>
    <mergeCell ref="D9:J9"/>
    <mergeCell ref="T11:T22"/>
    <mergeCell ref="U11:U22"/>
    <mergeCell ref="V11:V22"/>
    <mergeCell ref="W11:W22"/>
    <mergeCell ref="AA11:AA22"/>
    <mergeCell ref="AC11:AC22"/>
    <mergeCell ref="AB11:AB22"/>
    <mergeCell ref="S11:S22"/>
    <mergeCell ref="P11:P22"/>
    <mergeCell ref="Q11:Q22"/>
    <mergeCell ref="D86:AG86"/>
    <mergeCell ref="D87:J87"/>
    <mergeCell ref="D88:J88"/>
    <mergeCell ref="D89:D102"/>
    <mergeCell ref="AD11:AD22"/>
    <mergeCell ref="AE11:AE22"/>
    <mergeCell ref="X11:X22"/>
    <mergeCell ref="Y11:Y22"/>
    <mergeCell ref="D84:J84"/>
    <mergeCell ref="K11:K22"/>
    <mergeCell ref="L11:L22"/>
    <mergeCell ref="M11:M22"/>
    <mergeCell ref="N11:N22"/>
    <mergeCell ref="E10:E23"/>
    <mergeCell ref="F10:J23"/>
    <mergeCell ref="R11:R22"/>
    <mergeCell ref="Z11:Z22"/>
    <mergeCell ref="E89:E102"/>
    <mergeCell ref="F89:J102"/>
    <mergeCell ref="O11:O22"/>
    <mergeCell ref="F247:J260"/>
    <mergeCell ref="D242:J242"/>
    <mergeCell ref="D244:AG244"/>
    <mergeCell ref="D245:J245"/>
    <mergeCell ref="AG169:AG180"/>
    <mergeCell ref="AD169:AD180"/>
    <mergeCell ref="AE169:AE180"/>
    <mergeCell ref="AF169:AF180"/>
    <mergeCell ref="AA248:AA259"/>
    <mergeCell ref="AC248:AC259"/>
    <mergeCell ref="AB248:AB259"/>
    <mergeCell ref="S248:S259"/>
    <mergeCell ref="B10:B23"/>
    <mergeCell ref="B89:B102"/>
    <mergeCell ref="B168:B181"/>
    <mergeCell ref="B247:B260"/>
    <mergeCell ref="D321:J321"/>
    <mergeCell ref="AG248:AG259"/>
    <mergeCell ref="AD248:AD259"/>
    <mergeCell ref="AE248:AE259"/>
    <mergeCell ref="AF248:AF259"/>
    <mergeCell ref="W248:W259"/>
    <mergeCell ref="X248:X259"/>
    <mergeCell ref="Y248:Y259"/>
    <mergeCell ref="Z248:Z259"/>
    <mergeCell ref="R248:R259"/>
    <mergeCell ref="T248:T259"/>
    <mergeCell ref="U248:U259"/>
    <mergeCell ref="V248:V259"/>
    <mergeCell ref="K248:K259"/>
    <mergeCell ref="L248:L259"/>
    <mergeCell ref="M248:M259"/>
    <mergeCell ref="N248:N259"/>
    <mergeCell ref="D246:J246"/>
    <mergeCell ref="D247:D260"/>
    <mergeCell ref="E247:E26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Joseph Mellman</cp:lastModifiedBy>
  <cp:lastPrinted>2015-05-18T13:50:30Z</cp:lastPrinted>
  <dcterms:created xsi:type="dcterms:W3CDTF">2005-09-27T11:52:28Z</dcterms:created>
  <dcterms:modified xsi:type="dcterms:W3CDTF">2023-06-04T17:39:03Z</dcterms:modified>
</cp:coreProperties>
</file>