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rojectData\LAW\102853_LAW_52_0682_VAR\Design\Structures\LAW052_0682L_R\EngData\"/>
    </mc:Choice>
  </mc:AlternateContent>
  <xr:revisionPtr revIDLastSave="0" documentId="13_ncr:1_{51734924-9183-47E8-A96E-83C6CF4B4190}" xr6:coauthVersionLast="36" xr6:coauthVersionMax="36" xr10:uidLastSave="{00000000-0000-0000-0000-000000000000}"/>
  <bookViews>
    <workbookView xWindow="0" yWindow="0" windowWidth="28800" windowHeight="11625" xr2:uid="{28B773EA-F623-43A3-9860-230D5757E1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8" i="1" l="1"/>
  <c r="B68" i="1"/>
  <c r="C64" i="1"/>
  <c r="B64" i="1"/>
  <c r="B63" i="1"/>
  <c r="B67" i="1" s="1"/>
  <c r="C67" i="1" s="1"/>
  <c r="C66" i="1"/>
  <c r="B66" i="1"/>
  <c r="C50" i="1"/>
  <c r="C51" i="1" s="1"/>
  <c r="C52" i="1" s="1"/>
  <c r="C47" i="1"/>
  <c r="C48" i="1" s="1"/>
  <c r="B47" i="1"/>
  <c r="B48" i="1" s="1"/>
  <c r="B53" i="1" s="1"/>
  <c r="B9" i="1"/>
  <c r="B50" i="1"/>
  <c r="B51" i="1" s="1"/>
  <c r="B52" i="1" s="1"/>
  <c r="B39" i="1"/>
  <c r="D39" i="1"/>
  <c r="E32" i="1"/>
  <c r="D33" i="1" s="1"/>
  <c r="B33" i="1"/>
  <c r="C24" i="1"/>
  <c r="D24" i="1"/>
  <c r="E24" i="1"/>
  <c r="C25" i="1"/>
  <c r="D25" i="1" s="1"/>
  <c r="D22" i="1"/>
  <c r="E22" i="1"/>
  <c r="D23" i="1"/>
  <c r="E23" i="1"/>
  <c r="C23" i="1"/>
  <c r="C22" i="1"/>
  <c r="E20" i="1"/>
  <c r="B19" i="1"/>
  <c r="D19" i="1" s="1"/>
  <c r="B18" i="1"/>
  <c r="C18" i="1" s="1"/>
  <c r="B11" i="1"/>
  <c r="B12" i="1" s="1"/>
  <c r="B69" i="1" l="1"/>
  <c r="C63" i="1"/>
  <c r="C69" i="1"/>
  <c r="C53" i="1"/>
  <c r="D18" i="1"/>
  <c r="E18" i="1"/>
  <c r="B26" i="1"/>
  <c r="C19" i="1"/>
  <c r="B21" i="1" s="1"/>
  <c r="E19" i="1"/>
  <c r="D21" i="1" s="1"/>
  <c r="E25" i="1"/>
  <c r="D26" i="1" s="1"/>
  <c r="B13" i="1"/>
  <c r="B27" i="1" l="1"/>
  <c r="D27" i="1"/>
</calcChain>
</file>

<file path=xl/sharedStrings.xml><?xml version="1.0" encoding="utf-8"?>
<sst xmlns="http://schemas.openxmlformats.org/spreadsheetml/2006/main" count="80" uniqueCount="38">
  <si>
    <t>Left Bridge</t>
  </si>
  <si>
    <t>Right Bridge</t>
  </si>
  <si>
    <t xml:space="preserve">SUBTOTAL  </t>
  </si>
  <si>
    <t xml:space="preserve">TOTAL  </t>
  </si>
  <si>
    <t>ESTIMATED QUANTITIES LAW-52-0682 L &amp; R</t>
  </si>
  <si>
    <t>202 - Wearing Course Removed</t>
  </si>
  <si>
    <t>511 - Concrete, Misc.: Class QC5 Concrete</t>
  </si>
  <si>
    <t>516 - Structural Expansion Joint Including Elastomeric Seal, As Per Plan</t>
  </si>
  <si>
    <t>516 - 2" Deep Joint Sealer</t>
  </si>
  <si>
    <t>519 - Patching Concrete Bridge Deck - Type B</t>
  </si>
  <si>
    <t>856 - Bridge Deck Waterproofing Asphalt Concrete</t>
  </si>
  <si>
    <t xml:space="preserve">Rear Approach Slab Width  </t>
  </si>
  <si>
    <t xml:space="preserve">Rear Approach Slab Length  </t>
  </si>
  <si>
    <t xml:space="preserve">Bridge Deck Width  </t>
  </si>
  <si>
    <t xml:space="preserve">Bridge Deck Length  </t>
  </si>
  <si>
    <t xml:space="preserve">Fwd. Approach Slab Width  </t>
  </si>
  <si>
    <t xml:space="preserve">Fwd. Approach Slab Length  </t>
  </si>
  <si>
    <t xml:space="preserve">  SY</t>
  </si>
  <si>
    <t>Left Rear Abut.</t>
  </si>
  <si>
    <t>Left Fwd. Abut.</t>
  </si>
  <si>
    <t>Right Rear Abut.</t>
  </si>
  <si>
    <t>Right Fwd. Abut.</t>
  </si>
  <si>
    <t xml:space="preserve">Abutment Depth  </t>
  </si>
  <si>
    <t xml:space="preserve">Abutment Width  </t>
  </si>
  <si>
    <t xml:space="preserve">Abutment Length  </t>
  </si>
  <si>
    <t xml:space="preserve">Parapet Depth  </t>
  </si>
  <si>
    <t xml:space="preserve">Parapet Width  </t>
  </si>
  <si>
    <t xml:space="preserve">Parapet Length  </t>
  </si>
  <si>
    <t xml:space="preserve">  CY</t>
  </si>
  <si>
    <t xml:space="preserve">Corners  </t>
  </si>
  <si>
    <t xml:space="preserve">Joint Length  </t>
  </si>
  <si>
    <t>FT</t>
  </si>
  <si>
    <t xml:space="preserve">Approach Area  </t>
  </si>
  <si>
    <t xml:space="preserve">Deck Area  </t>
  </si>
  <si>
    <t xml:space="preserve">10% of Approach Area  </t>
  </si>
  <si>
    <t xml:space="preserve">10% of Deck Area  </t>
  </si>
  <si>
    <t xml:space="preserve">Asphalt Thickness  </t>
  </si>
  <si>
    <t xml:space="preserve">Butt Joint CADD Area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</si>
</sst>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2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2" fontId="0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0EE57-5D87-46B0-AFE7-4D84AFE2F209}">
  <dimension ref="A1:G69"/>
  <sheetViews>
    <sheetView tabSelected="1" workbookViewId="0">
      <selection activeCell="A2" sqref="A2"/>
    </sheetView>
  </sheetViews>
  <sheetFormatPr defaultRowHeight="15" x14ac:dyDescent="0.25"/>
  <cols>
    <col min="1" max="1" width="25.5703125" style="13" customWidth="1"/>
    <col min="2" max="2" width="11.7109375" style="13" customWidth="1"/>
    <col min="3" max="3" width="11.7109375" style="13" bestFit="1" customWidth="1"/>
    <col min="4" max="5" width="11.7109375" style="13" customWidth="1"/>
    <col min="6" max="16384" width="9.140625" style="13"/>
  </cols>
  <sheetData>
    <row r="1" spans="1:7" ht="15.75" x14ac:dyDescent="0.25">
      <c r="A1" s="12" t="s">
        <v>4</v>
      </c>
    </row>
    <row r="2" spans="1:7" ht="15.75" x14ac:dyDescent="0.25">
      <c r="A2" s="12"/>
    </row>
    <row r="3" spans="1:7" ht="15.75" x14ac:dyDescent="0.25">
      <c r="A3" s="14" t="s">
        <v>5</v>
      </c>
      <c r="B3" s="11"/>
      <c r="C3" s="11"/>
      <c r="D3" s="11"/>
    </row>
    <row r="4" spans="1:7" x14ac:dyDescent="0.25">
      <c r="A4" s="18"/>
      <c r="B4" s="9" t="s">
        <v>0</v>
      </c>
      <c r="C4" s="9" t="s">
        <v>1</v>
      </c>
      <c r="D4" s="11"/>
    </row>
    <row r="5" spans="1:7" x14ac:dyDescent="0.25">
      <c r="A5" s="7" t="s">
        <v>11</v>
      </c>
      <c r="B5" s="8">
        <v>43.5</v>
      </c>
      <c r="C5" s="8"/>
      <c r="D5" s="11"/>
    </row>
    <row r="6" spans="1:7" x14ac:dyDescent="0.25">
      <c r="A6" s="7" t="s">
        <v>12</v>
      </c>
      <c r="B6" s="8">
        <v>25</v>
      </c>
      <c r="C6" s="8"/>
      <c r="D6" s="11"/>
    </row>
    <row r="7" spans="1:7" x14ac:dyDescent="0.25">
      <c r="A7" s="7" t="s">
        <v>15</v>
      </c>
      <c r="B7" s="8">
        <v>48.35</v>
      </c>
      <c r="C7" s="8"/>
      <c r="D7" s="11"/>
      <c r="G7" s="21"/>
    </row>
    <row r="8" spans="1:7" x14ac:dyDescent="0.25">
      <c r="A8" s="7" t="s">
        <v>16</v>
      </c>
      <c r="B8" s="8">
        <v>25</v>
      </c>
      <c r="C8" s="8"/>
      <c r="D8" s="11"/>
      <c r="G8" s="21"/>
    </row>
    <row r="9" spans="1:7" x14ac:dyDescent="0.25">
      <c r="A9" s="5" t="s">
        <v>2</v>
      </c>
      <c r="B9" s="20">
        <f>ROUNDUP((B5*B6+B7*B8)/9,0)</f>
        <v>256</v>
      </c>
      <c r="C9" s="20"/>
      <c r="D9" s="16" t="s">
        <v>17</v>
      </c>
    </row>
    <row r="10" spans="1:7" x14ac:dyDescent="0.25">
      <c r="A10" s="7" t="s">
        <v>13</v>
      </c>
      <c r="B10" s="8">
        <v>45.082999999999998</v>
      </c>
      <c r="C10" s="8"/>
      <c r="D10" s="11"/>
      <c r="E10" s="21"/>
    </row>
    <row r="11" spans="1:7" x14ac:dyDescent="0.25">
      <c r="A11" s="7" t="s">
        <v>14</v>
      </c>
      <c r="B11" s="8">
        <f>158+0.5/12</f>
        <v>158.04166666666666</v>
      </c>
      <c r="C11" s="8"/>
      <c r="D11" s="11"/>
      <c r="E11" s="21"/>
    </row>
    <row r="12" spans="1:7" x14ac:dyDescent="0.25">
      <c r="A12" s="5" t="s">
        <v>2</v>
      </c>
      <c r="B12" s="20">
        <f>ROUNDUP((B10*B11)/9,0)</f>
        <v>792</v>
      </c>
      <c r="C12" s="20"/>
      <c r="D12" s="16" t="s">
        <v>17</v>
      </c>
    </row>
    <row r="13" spans="1:7" x14ac:dyDescent="0.25">
      <c r="A13" s="4" t="s">
        <v>3</v>
      </c>
      <c r="B13" s="6">
        <f>ROUNDUP(B9+B12,0)</f>
        <v>1048</v>
      </c>
      <c r="C13" s="6"/>
      <c r="D13" s="16" t="s">
        <v>17</v>
      </c>
    </row>
    <row r="14" spans="1:7" x14ac:dyDescent="0.25">
      <c r="A14" s="11"/>
      <c r="B14" s="15"/>
      <c r="C14" s="15"/>
      <c r="D14" s="11"/>
    </row>
    <row r="15" spans="1:7" ht="15.75" x14ac:dyDescent="0.25">
      <c r="A15" s="14" t="s">
        <v>6</v>
      </c>
      <c r="B15" s="11"/>
      <c r="C15" s="11"/>
      <c r="D15" s="11"/>
    </row>
    <row r="16" spans="1:7" x14ac:dyDescent="0.25">
      <c r="A16" s="23"/>
      <c r="B16" s="24" t="s">
        <v>18</v>
      </c>
      <c r="C16" s="24" t="s">
        <v>19</v>
      </c>
      <c r="D16" s="25" t="s">
        <v>20</v>
      </c>
      <c r="E16" s="26" t="s">
        <v>21</v>
      </c>
    </row>
    <row r="17" spans="1:6" x14ac:dyDescent="0.25">
      <c r="A17" s="23"/>
      <c r="B17" s="24"/>
      <c r="C17" s="24"/>
      <c r="D17" s="25"/>
      <c r="E17" s="26"/>
    </row>
    <row r="18" spans="1:6" x14ac:dyDescent="0.25">
      <c r="A18" s="7" t="s">
        <v>22</v>
      </c>
      <c r="B18" s="33">
        <f>3.5/12</f>
        <v>0.29166666666666669</v>
      </c>
      <c r="C18" s="33">
        <f>$B18</f>
        <v>0.29166666666666669</v>
      </c>
      <c r="D18" s="33">
        <f t="shared" ref="D18:E19" si="0">$B18</f>
        <v>0.29166666666666669</v>
      </c>
      <c r="E18" s="33">
        <f t="shared" si="0"/>
        <v>0.29166666666666669</v>
      </c>
    </row>
    <row r="19" spans="1:6" x14ac:dyDescent="0.25">
      <c r="A19" s="7" t="s">
        <v>23</v>
      </c>
      <c r="B19" s="33">
        <f>10.5/12</f>
        <v>0.875</v>
      </c>
      <c r="C19" s="33">
        <f>$B19</f>
        <v>0.875</v>
      </c>
      <c r="D19" s="33">
        <f t="shared" si="0"/>
        <v>0.875</v>
      </c>
      <c r="E19" s="33">
        <f t="shared" si="0"/>
        <v>0.875</v>
      </c>
    </row>
    <row r="20" spans="1:6" x14ac:dyDescent="0.25">
      <c r="A20" s="7" t="s">
        <v>24</v>
      </c>
      <c r="B20" s="33">
        <v>44.231000000000002</v>
      </c>
      <c r="C20" s="33">
        <v>48.453000000000003</v>
      </c>
      <c r="D20" s="9">
        <v>50.134</v>
      </c>
      <c r="E20" s="2">
        <f>D20</f>
        <v>50.134</v>
      </c>
    </row>
    <row r="21" spans="1:6" x14ac:dyDescent="0.25">
      <c r="A21" s="5" t="s">
        <v>2</v>
      </c>
      <c r="B21" s="27">
        <f>ROUNDUP(((B18*B19*B20)+(C18*C19*C20))/27,1)</f>
        <v>0.9</v>
      </c>
      <c r="C21" s="28"/>
      <c r="D21" s="27">
        <f>ROUNDUP(((D18*D19*D20)+(E18*E19*E20))/27,1)</f>
        <v>1</v>
      </c>
      <c r="E21" s="28"/>
      <c r="F21" s="17" t="s">
        <v>28</v>
      </c>
    </row>
    <row r="22" spans="1:6" x14ac:dyDescent="0.25">
      <c r="A22" s="7" t="s">
        <v>25</v>
      </c>
      <c r="B22" s="33">
        <v>0.71599999999999997</v>
      </c>
      <c r="C22" s="33">
        <f>$B22</f>
        <v>0.71599999999999997</v>
      </c>
      <c r="D22" s="33">
        <f t="shared" ref="D22:E24" si="1">$B22</f>
        <v>0.71599999999999997</v>
      </c>
      <c r="E22" s="33">
        <f t="shared" si="1"/>
        <v>0.71599999999999997</v>
      </c>
    </row>
    <row r="23" spans="1:6" x14ac:dyDescent="0.25">
      <c r="A23" s="7" t="s">
        <v>26</v>
      </c>
      <c r="B23" s="33">
        <v>0.77900000000000003</v>
      </c>
      <c r="C23" s="33">
        <f>$B23</f>
        <v>0.77900000000000003</v>
      </c>
      <c r="D23" s="33">
        <f t="shared" si="1"/>
        <v>0.77900000000000003</v>
      </c>
      <c r="E23" s="33">
        <f t="shared" si="1"/>
        <v>0.77900000000000003</v>
      </c>
    </row>
    <row r="24" spans="1:6" x14ac:dyDescent="0.25">
      <c r="A24" s="7" t="s">
        <v>27</v>
      </c>
      <c r="B24" s="33">
        <v>0.72499999999999998</v>
      </c>
      <c r="C24" s="33">
        <f>$B24</f>
        <v>0.72499999999999998</v>
      </c>
      <c r="D24" s="33">
        <f t="shared" si="1"/>
        <v>0.72499999999999998</v>
      </c>
      <c r="E24" s="33">
        <f t="shared" si="1"/>
        <v>0.72499999999999998</v>
      </c>
    </row>
    <row r="25" spans="1:6" x14ac:dyDescent="0.25">
      <c r="A25" s="7" t="s">
        <v>29</v>
      </c>
      <c r="B25" s="10">
        <v>4</v>
      </c>
      <c r="C25" s="10">
        <f>B$25</f>
        <v>4</v>
      </c>
      <c r="D25" s="10">
        <f t="shared" ref="D25:E25" si="2">C$25</f>
        <v>4</v>
      </c>
      <c r="E25" s="10">
        <f t="shared" si="2"/>
        <v>4</v>
      </c>
    </row>
    <row r="26" spans="1:6" x14ac:dyDescent="0.25">
      <c r="A26" s="5" t="s">
        <v>2</v>
      </c>
      <c r="B26" s="27">
        <f>ROUNDUP(((B22*B23*B24*B25)+(C22*C23*C24*C25))/27,1)</f>
        <v>0.2</v>
      </c>
      <c r="C26" s="28"/>
      <c r="D26" s="27">
        <f>ROUNDUP(((D22*D23*D24*D25)+(E22*E23*E24*E25))/27,1)</f>
        <v>0.2</v>
      </c>
      <c r="E26" s="28"/>
      <c r="F26" s="17" t="s">
        <v>28</v>
      </c>
    </row>
    <row r="27" spans="1:6" x14ac:dyDescent="0.25">
      <c r="A27" s="4" t="s">
        <v>3</v>
      </c>
      <c r="B27" s="31">
        <f>ROUNDUP(B21+B26,0)</f>
        <v>2</v>
      </c>
      <c r="C27" s="32"/>
      <c r="D27" s="31">
        <f>ROUNDUP(D21+D26,0)</f>
        <v>2</v>
      </c>
      <c r="E27" s="32"/>
      <c r="F27" s="17" t="s">
        <v>28</v>
      </c>
    </row>
    <row r="28" spans="1:6" x14ac:dyDescent="0.25">
      <c r="A28" s="11"/>
      <c r="B28" s="11"/>
      <c r="C28" s="11"/>
      <c r="D28" s="11"/>
    </row>
    <row r="29" spans="1:6" ht="15.75" x14ac:dyDescent="0.25">
      <c r="A29" s="14" t="s">
        <v>7</v>
      </c>
      <c r="B29" s="11"/>
      <c r="C29" s="11"/>
      <c r="D29" s="11"/>
    </row>
    <row r="30" spans="1:6" x14ac:dyDescent="0.25">
      <c r="A30" s="23"/>
      <c r="B30" s="24" t="s">
        <v>18</v>
      </c>
      <c r="C30" s="24" t="s">
        <v>19</v>
      </c>
      <c r="D30" s="25" t="s">
        <v>20</v>
      </c>
      <c r="E30" s="26" t="s">
        <v>21</v>
      </c>
    </row>
    <row r="31" spans="1:6" x14ac:dyDescent="0.25">
      <c r="A31" s="23"/>
      <c r="B31" s="24"/>
      <c r="C31" s="24"/>
      <c r="D31" s="25"/>
      <c r="E31" s="26"/>
    </row>
    <row r="32" spans="1:6" x14ac:dyDescent="0.25">
      <c r="A32" s="7" t="s">
        <v>30</v>
      </c>
      <c r="B32" s="8">
        <v>45.664000000000001</v>
      </c>
      <c r="C32" s="8">
        <v>49.817999999999998</v>
      </c>
      <c r="D32" s="8">
        <v>51.554000000000002</v>
      </c>
      <c r="E32" s="3">
        <f>D32</f>
        <v>51.554000000000002</v>
      </c>
    </row>
    <row r="33" spans="1:6" x14ac:dyDescent="0.25">
      <c r="A33" s="4" t="s">
        <v>3</v>
      </c>
      <c r="B33" s="29">
        <f>ROUNDUP(B32+C32,0)</f>
        <v>96</v>
      </c>
      <c r="C33" s="30"/>
      <c r="D33" s="29">
        <f>ROUNDUP(D32+E32,0)</f>
        <v>104</v>
      </c>
      <c r="E33" s="30"/>
      <c r="F33" s="17" t="s">
        <v>31</v>
      </c>
    </row>
    <row r="34" spans="1:6" x14ac:dyDescent="0.25">
      <c r="A34" s="11"/>
      <c r="B34" s="11"/>
      <c r="C34" s="11"/>
      <c r="D34" s="11"/>
    </row>
    <row r="35" spans="1:6" ht="15.75" x14ac:dyDescent="0.25">
      <c r="A35" s="14" t="s">
        <v>8</v>
      </c>
      <c r="B35" s="11"/>
      <c r="C35" s="11"/>
      <c r="D35" s="11"/>
    </row>
    <row r="36" spans="1:6" x14ac:dyDescent="0.25">
      <c r="A36" s="23"/>
      <c r="B36" s="24" t="s">
        <v>18</v>
      </c>
      <c r="C36" s="24" t="s">
        <v>19</v>
      </c>
      <c r="D36" s="25" t="s">
        <v>20</v>
      </c>
      <c r="E36" s="26" t="s">
        <v>21</v>
      </c>
    </row>
    <row r="37" spans="1:6" x14ac:dyDescent="0.25">
      <c r="A37" s="23"/>
      <c r="B37" s="24"/>
      <c r="C37" s="24"/>
      <c r="D37" s="25"/>
      <c r="E37" s="26"/>
    </row>
    <row r="38" spans="1:6" x14ac:dyDescent="0.25">
      <c r="A38" s="7" t="s">
        <v>30</v>
      </c>
      <c r="B38" s="8">
        <v>44.231000000000002</v>
      </c>
      <c r="C38" s="8">
        <v>48.453000000000003</v>
      </c>
      <c r="D38" s="8">
        <v>50.134</v>
      </c>
      <c r="E38" s="3">
        <v>50.134</v>
      </c>
    </row>
    <row r="39" spans="1:6" x14ac:dyDescent="0.25">
      <c r="A39" s="4" t="s">
        <v>3</v>
      </c>
      <c r="B39" s="29">
        <f>ROUNDUP(B38+C38,0)</f>
        <v>93</v>
      </c>
      <c r="C39" s="30"/>
      <c r="D39" s="29">
        <f>ROUNDUP(D38+E38,0)</f>
        <v>101</v>
      </c>
      <c r="E39" s="30"/>
      <c r="F39" s="17" t="s">
        <v>31</v>
      </c>
    </row>
    <row r="41" spans="1:6" ht="15.75" x14ac:dyDescent="0.25">
      <c r="A41" s="12" t="s">
        <v>9</v>
      </c>
    </row>
    <row r="42" spans="1:6" x14ac:dyDescent="0.25">
      <c r="A42" s="9"/>
      <c r="B42" s="34" t="s">
        <v>0</v>
      </c>
      <c r="C42" s="34" t="s">
        <v>1</v>
      </c>
      <c r="D42" s="35"/>
      <c r="E42" s="36"/>
    </row>
    <row r="43" spans="1:6" x14ac:dyDescent="0.25">
      <c r="A43" s="7" t="s">
        <v>11</v>
      </c>
      <c r="B43" s="8">
        <v>43.5</v>
      </c>
      <c r="C43" s="3">
        <v>49.666699999999999</v>
      </c>
    </row>
    <row r="44" spans="1:6" x14ac:dyDescent="0.25">
      <c r="A44" s="7" t="s">
        <v>12</v>
      </c>
      <c r="B44" s="8">
        <v>25</v>
      </c>
      <c r="C44" s="3">
        <v>25</v>
      </c>
    </row>
    <row r="45" spans="1:6" x14ac:dyDescent="0.25">
      <c r="A45" s="7" t="s">
        <v>15</v>
      </c>
      <c r="B45" s="8">
        <v>48.35</v>
      </c>
      <c r="C45" s="3">
        <v>49.666699999999999</v>
      </c>
    </row>
    <row r="46" spans="1:6" x14ac:dyDescent="0.25">
      <c r="A46" s="7" t="s">
        <v>16</v>
      </c>
      <c r="B46" s="8">
        <v>25</v>
      </c>
      <c r="C46" s="3">
        <v>25</v>
      </c>
    </row>
    <row r="47" spans="1:6" x14ac:dyDescent="0.25">
      <c r="A47" s="1" t="s">
        <v>32</v>
      </c>
      <c r="B47" s="8">
        <f>(B43*B44+B45*B46)/9</f>
        <v>255.13888888888889</v>
      </c>
      <c r="C47" s="8">
        <f>(C43*C44+C45*C46)/9</f>
        <v>275.92611111111114</v>
      </c>
    </row>
    <row r="48" spans="1:6" x14ac:dyDescent="0.25">
      <c r="A48" s="5" t="s">
        <v>34</v>
      </c>
      <c r="B48" s="20">
        <f>ROUNDUP(B47*0.1,0)</f>
        <v>26</v>
      </c>
      <c r="C48" s="20">
        <f>ROUNDUP(C47*0.1,0)</f>
        <v>28</v>
      </c>
    </row>
    <row r="49" spans="1:5" x14ac:dyDescent="0.25">
      <c r="A49" s="7" t="s">
        <v>13</v>
      </c>
      <c r="B49" s="8">
        <v>45.082999999999998</v>
      </c>
      <c r="C49" s="3">
        <v>49.666699999999999</v>
      </c>
    </row>
    <row r="50" spans="1:5" x14ac:dyDescent="0.25">
      <c r="A50" s="7" t="s">
        <v>14</v>
      </c>
      <c r="B50" s="8">
        <f>158+0.5/12</f>
        <v>158.04166666666666</v>
      </c>
      <c r="C50" s="3">
        <f>141+0.5/12</f>
        <v>141.04166666666666</v>
      </c>
      <c r="E50" s="22"/>
    </row>
    <row r="51" spans="1:5" x14ac:dyDescent="0.25">
      <c r="A51" s="1" t="s">
        <v>33</v>
      </c>
      <c r="B51" s="3">
        <f>(B49*B50)/9</f>
        <v>791.6658287037036</v>
      </c>
      <c r="C51" s="3">
        <f>(C49*C50)/9</f>
        <v>778.34157175925918</v>
      </c>
    </row>
    <row r="52" spans="1:5" x14ac:dyDescent="0.25">
      <c r="A52" s="5" t="s">
        <v>35</v>
      </c>
      <c r="B52" s="20">
        <f>ROUNDUP(B51*0.1,0)</f>
        <v>80</v>
      </c>
      <c r="C52" s="20">
        <f>ROUNDUP(C51*0.1,0)</f>
        <v>78</v>
      </c>
    </row>
    <row r="53" spans="1:5" x14ac:dyDescent="0.25">
      <c r="A53" s="4" t="s">
        <v>3</v>
      </c>
      <c r="B53" s="19">
        <f>B48+B52</f>
        <v>106</v>
      </c>
      <c r="C53" s="19">
        <f>C48+C52</f>
        <v>106</v>
      </c>
    </row>
    <row r="55" spans="1:5" ht="15.75" x14ac:dyDescent="0.25">
      <c r="A55" s="12" t="s">
        <v>10</v>
      </c>
    </row>
    <row r="56" spans="1:5" x14ac:dyDescent="0.25">
      <c r="A56" s="9"/>
      <c r="B56" s="34" t="s">
        <v>0</v>
      </c>
      <c r="C56" s="34" t="s">
        <v>1</v>
      </c>
    </row>
    <row r="57" spans="1:5" x14ac:dyDescent="0.25">
      <c r="A57" s="7" t="s">
        <v>37</v>
      </c>
      <c r="B57" s="37">
        <v>1431.7334000000001</v>
      </c>
      <c r="C57" s="37">
        <v>3633.6302000000001</v>
      </c>
    </row>
    <row r="58" spans="1:5" x14ac:dyDescent="0.25">
      <c r="A58" s="7" t="s">
        <v>11</v>
      </c>
      <c r="B58" s="38">
        <v>43.5</v>
      </c>
      <c r="C58" s="39">
        <v>49.666699999999999</v>
      </c>
    </row>
    <row r="59" spans="1:5" x14ac:dyDescent="0.25">
      <c r="A59" s="7" t="s">
        <v>12</v>
      </c>
      <c r="B59" s="38">
        <v>25</v>
      </c>
      <c r="C59" s="39">
        <v>25</v>
      </c>
    </row>
    <row r="60" spans="1:5" x14ac:dyDescent="0.25">
      <c r="A60" s="7" t="s">
        <v>15</v>
      </c>
      <c r="B60" s="38">
        <v>48.35</v>
      </c>
      <c r="C60" s="39">
        <v>49.666699999999999</v>
      </c>
    </row>
    <row r="61" spans="1:5" x14ac:dyDescent="0.25">
      <c r="A61" s="7" t="s">
        <v>16</v>
      </c>
      <c r="B61" s="38">
        <v>25</v>
      </c>
      <c r="C61" s="39">
        <v>25</v>
      </c>
    </row>
    <row r="62" spans="1:5" x14ac:dyDescent="0.25">
      <c r="A62" s="7" t="s">
        <v>37</v>
      </c>
      <c r="B62" s="38">
        <v>1665.6296</v>
      </c>
      <c r="C62" s="39">
        <v>4181.0520999999999</v>
      </c>
    </row>
    <row r="63" spans="1:5" x14ac:dyDescent="0.25">
      <c r="A63" s="1" t="s">
        <v>36</v>
      </c>
      <c r="B63" s="38">
        <f>2.25/12</f>
        <v>0.1875</v>
      </c>
      <c r="C63" s="38">
        <f>B63</f>
        <v>0.1875</v>
      </c>
    </row>
    <row r="64" spans="1:5" x14ac:dyDescent="0.25">
      <c r="A64" s="5" t="s">
        <v>2</v>
      </c>
      <c r="B64" s="40">
        <f>ROUNDUP((B57+B62+(B58*B59)+(B60*B61))*B63/27,0)</f>
        <v>38</v>
      </c>
      <c r="C64" s="40">
        <f>ROUNDUP((C57+C62+(C58*C59)+(C60*C61))*C63/27,0)</f>
        <v>72</v>
      </c>
    </row>
    <row r="65" spans="1:3" x14ac:dyDescent="0.25">
      <c r="A65" s="7" t="s">
        <v>13</v>
      </c>
      <c r="B65" s="38">
        <v>45.082999999999998</v>
      </c>
      <c r="C65" s="39">
        <v>49.666699999999999</v>
      </c>
    </row>
    <row r="66" spans="1:3" x14ac:dyDescent="0.25">
      <c r="A66" s="7" t="s">
        <v>14</v>
      </c>
      <c r="B66" s="38">
        <f>158+0.5/12</f>
        <v>158.04166666666666</v>
      </c>
      <c r="C66" s="39">
        <f>141+0.5/12</f>
        <v>141.04166666666666</v>
      </c>
    </row>
    <row r="67" spans="1:3" x14ac:dyDescent="0.25">
      <c r="A67" s="1" t="s">
        <v>36</v>
      </c>
      <c r="B67" s="39">
        <f>B63</f>
        <v>0.1875</v>
      </c>
      <c r="C67" s="39">
        <f>B67</f>
        <v>0.1875</v>
      </c>
    </row>
    <row r="68" spans="1:3" x14ac:dyDescent="0.25">
      <c r="A68" s="5" t="s">
        <v>2</v>
      </c>
      <c r="B68" s="40">
        <f>ROUNDUP((B65*B66*B67)/27,0)</f>
        <v>50</v>
      </c>
      <c r="C68" s="40">
        <f>ROUNDUP((C65*C66*C67)/27,0)</f>
        <v>49</v>
      </c>
    </row>
    <row r="69" spans="1:3" x14ac:dyDescent="0.25">
      <c r="A69" s="4" t="s">
        <v>3</v>
      </c>
      <c r="B69" s="6">
        <f>B64+B68</f>
        <v>88</v>
      </c>
      <c r="C69" s="6">
        <f>C64+C68</f>
        <v>121</v>
      </c>
    </row>
  </sheetData>
  <mergeCells count="25">
    <mergeCell ref="B39:C39"/>
    <mergeCell ref="D39:E39"/>
    <mergeCell ref="B33:C33"/>
    <mergeCell ref="D33:E33"/>
    <mergeCell ref="A36:A37"/>
    <mergeCell ref="B36:B37"/>
    <mergeCell ref="C36:C37"/>
    <mergeCell ref="D36:D37"/>
    <mergeCell ref="E36:E37"/>
    <mergeCell ref="B26:C26"/>
    <mergeCell ref="D26:E26"/>
    <mergeCell ref="B27:C27"/>
    <mergeCell ref="D27:E27"/>
    <mergeCell ref="A30:A31"/>
    <mergeCell ref="B30:B31"/>
    <mergeCell ref="C30:C31"/>
    <mergeCell ref="D30:D31"/>
    <mergeCell ref="E30:E31"/>
    <mergeCell ref="B16:B17"/>
    <mergeCell ref="C16:C17"/>
    <mergeCell ref="D16:D17"/>
    <mergeCell ref="E16:E17"/>
    <mergeCell ref="A16:A17"/>
    <mergeCell ref="B21:C21"/>
    <mergeCell ref="D21:E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Zickafoose</dc:creator>
  <cp:lastModifiedBy>Joshua Zickafoose</cp:lastModifiedBy>
  <dcterms:created xsi:type="dcterms:W3CDTF">2020-05-15T19:02:07Z</dcterms:created>
  <dcterms:modified xsi:type="dcterms:W3CDTF">2020-05-18T18:59:32Z</dcterms:modified>
</cp:coreProperties>
</file>