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ojectData\MOE\107895_MOE-537-3.40\"/>
    </mc:Choice>
  </mc:AlternateContent>
  <xr:revisionPtr revIDLastSave="0" documentId="13_ncr:1_{571969E2-18B0-484D-843B-23F621E42CD8}" xr6:coauthVersionLast="36" xr6:coauthVersionMax="36" xr10:uidLastSave="{00000000-0000-0000-0000-000000000000}"/>
  <bookViews>
    <workbookView xWindow="0" yWindow="0" windowWidth="25125" windowHeight="9960" xr2:uid="{56116478-9C3A-45AB-BD74-8090AE84279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100" i="1" l="1"/>
  <c r="AB99" i="1"/>
  <c r="AB98" i="1"/>
  <c r="AC94" i="1"/>
  <c r="AB94" i="1"/>
  <c r="AC92" i="1"/>
  <c r="AC93" i="1"/>
  <c r="AC91" i="1"/>
  <c r="AB92" i="1"/>
  <c r="AB93" i="1"/>
  <c r="AB91" i="1"/>
  <c r="Z92" i="1"/>
  <c r="Z93" i="1"/>
  <c r="Z91" i="1"/>
  <c r="Y92" i="1"/>
  <c r="Y93" i="1"/>
  <c r="Y91" i="1"/>
  <c r="AC87" i="1"/>
  <c r="AB87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68" i="1"/>
  <c r="X82" i="1"/>
  <c r="X83" i="1"/>
  <c r="X84" i="1"/>
  <c r="X81" i="1"/>
  <c r="X78" i="1"/>
  <c r="X77" i="1"/>
  <c r="X69" i="1"/>
  <c r="X70" i="1"/>
  <c r="X71" i="1"/>
  <c r="X68" i="1"/>
  <c r="W84" i="1"/>
  <c r="W83" i="1"/>
  <c r="W82" i="1"/>
  <c r="W69" i="1"/>
  <c r="W81" i="1"/>
  <c r="W78" i="1"/>
  <c r="W77" i="1"/>
  <c r="W71" i="1"/>
  <c r="W70" i="1"/>
  <c r="W68" i="1"/>
  <c r="V68" i="1"/>
  <c r="V69" i="1"/>
  <c r="V70" i="1"/>
  <c r="V71" i="1"/>
  <c r="V76" i="1"/>
  <c r="V77" i="1"/>
  <c r="V78" i="1"/>
  <c r="V80" i="1"/>
  <c r="V81" i="1"/>
  <c r="V82" i="1"/>
  <c r="V83" i="1"/>
  <c r="V67" i="1"/>
  <c r="U68" i="1"/>
  <c r="U69" i="1"/>
  <c r="U70" i="1"/>
  <c r="U71" i="1"/>
  <c r="U76" i="1"/>
  <c r="U77" i="1"/>
  <c r="U78" i="1"/>
  <c r="U80" i="1"/>
  <c r="U81" i="1"/>
  <c r="U82" i="1"/>
  <c r="U83" i="1"/>
  <c r="U67" i="1"/>
  <c r="AD62" i="1" l="1"/>
  <c r="AC62" i="1"/>
  <c r="AB62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C2" i="1"/>
  <c r="AD2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3" i="1"/>
  <c r="AB4" i="1"/>
  <c r="AB5" i="1"/>
  <c r="AB6" i="1"/>
  <c r="AB2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AA2" i="1"/>
  <c r="Z2" i="1"/>
  <c r="Y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22" i="1"/>
  <c r="W58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23" i="1"/>
  <c r="W22" i="1"/>
  <c r="W20" i="1"/>
  <c r="X20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6" i="1"/>
  <c r="W6" i="1"/>
  <c r="W8" i="1"/>
  <c r="W9" i="1"/>
  <c r="W10" i="1"/>
  <c r="W11" i="1"/>
  <c r="W12" i="1"/>
  <c r="W13" i="1"/>
  <c r="W14" i="1"/>
  <c r="W15" i="1"/>
  <c r="W16" i="1"/>
  <c r="W17" i="1"/>
  <c r="W18" i="1"/>
  <c r="W19" i="1"/>
  <c r="W7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35" i="1"/>
  <c r="V34" i="1"/>
  <c r="V28" i="1"/>
  <c r="V27" i="1"/>
  <c r="V6" i="1"/>
  <c r="V5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V40" i="1" s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2" i="1"/>
  <c r="L17" i="1" l="1"/>
  <c r="I18" i="1" s="1"/>
  <c r="I10" i="1"/>
  <c r="L9" i="1"/>
  <c r="I9" i="1" s="1"/>
  <c r="K17" i="1"/>
  <c r="K11" i="1"/>
  <c r="K12" i="1"/>
  <c r="K13" i="1"/>
  <c r="K14" i="1"/>
  <c r="K15" i="1"/>
  <c r="K16" i="1"/>
  <c r="K10" i="1"/>
  <c r="I93" i="1" l="1"/>
  <c r="I92" i="1"/>
  <c r="I91" i="1"/>
  <c r="I94" i="1" s="1"/>
  <c r="I86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68" i="1"/>
  <c r="I87" i="1" s="1"/>
  <c r="I61" i="1" l="1"/>
  <c r="I60" i="1"/>
  <c r="I4" i="1"/>
  <c r="I5" i="1"/>
  <c r="I6" i="1"/>
  <c r="I7" i="1"/>
  <c r="I8" i="1"/>
  <c r="I11" i="1"/>
  <c r="I12" i="1"/>
  <c r="I13" i="1"/>
  <c r="I14" i="1"/>
  <c r="I15" i="1"/>
  <c r="I16" i="1"/>
  <c r="I17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2" i="1"/>
  <c r="I3" i="1"/>
  <c r="D3" i="1"/>
  <c r="I62" i="1" l="1"/>
  <c r="D51" i="1"/>
  <c r="E92" i="1"/>
  <c r="D92" i="1"/>
  <c r="E91" i="1"/>
  <c r="D91" i="1"/>
  <c r="G58" i="1"/>
  <c r="G42" i="1"/>
  <c r="G43" i="1"/>
  <c r="G44" i="1"/>
  <c r="G45" i="1"/>
  <c r="G62" i="1" s="1"/>
  <c r="G46" i="1"/>
  <c r="G47" i="1"/>
  <c r="G48" i="1"/>
  <c r="G49" i="1"/>
  <c r="G50" i="1"/>
  <c r="G51" i="1"/>
  <c r="G52" i="1"/>
  <c r="G53" i="1"/>
  <c r="G54" i="1"/>
  <c r="G55" i="1"/>
  <c r="G56" i="1"/>
  <c r="G57" i="1"/>
  <c r="G41" i="1"/>
  <c r="G40" i="1"/>
  <c r="D2" i="1"/>
  <c r="E93" i="1" l="1"/>
  <c r="E94" i="1" s="1"/>
  <c r="D93" i="1"/>
  <c r="D94" i="1"/>
  <c r="E86" i="1" l="1"/>
  <c r="D86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E68" i="1"/>
  <c r="D68" i="1"/>
  <c r="E61" i="1"/>
  <c r="D61" i="1"/>
  <c r="E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2" i="1"/>
  <c r="D53" i="1"/>
  <c r="D54" i="1"/>
  <c r="D55" i="1"/>
  <c r="D56" i="1"/>
  <c r="D57" i="1"/>
  <c r="D58" i="1"/>
  <c r="D59" i="1"/>
  <c r="D60" i="1"/>
  <c r="E87" i="1" l="1"/>
  <c r="D87" i="1"/>
  <c r="E62" i="1"/>
  <c r="D99" i="1" s="1"/>
  <c r="D62" i="1"/>
  <c r="D98" i="1" s="1"/>
  <c r="D100" i="1" l="1"/>
</calcChain>
</file>

<file path=xl/sharedStrings.xml><?xml version="1.0" encoding="utf-8"?>
<sst xmlns="http://schemas.openxmlformats.org/spreadsheetml/2006/main" count="46" uniqueCount="37">
  <si>
    <t>Sta.</t>
  </si>
  <si>
    <t>Cut</t>
  </si>
  <si>
    <t>Fill</t>
  </si>
  <si>
    <t>Excavation</t>
  </si>
  <si>
    <t>Embankment</t>
  </si>
  <si>
    <t>TOTAL:</t>
  </si>
  <si>
    <t>TOTAL CUT:</t>
  </si>
  <si>
    <t>TOTAL FILL:</t>
  </si>
  <si>
    <t>DIFFERENCE:</t>
  </si>
  <si>
    <t>Embankment, APP</t>
  </si>
  <si>
    <t>Quantities from Special Benching @ Fill #1</t>
  </si>
  <si>
    <t>Fill, APP</t>
  </si>
  <si>
    <t>Seeding End Area</t>
  </si>
  <si>
    <t>Seeding SY</t>
  </si>
  <si>
    <t>Quantities based on 50' between Cross Sections (Not accounting for curvature)</t>
  </si>
  <si>
    <t>Class 1 Seeding End Area</t>
  </si>
  <si>
    <t>Class 1 Seeding SY</t>
  </si>
  <si>
    <t>Cut 1 Area</t>
  </si>
  <si>
    <t>Cut 2 Area</t>
  </si>
  <si>
    <t>Cut 1 Offset</t>
  </si>
  <si>
    <t>Cut 2 Offset</t>
  </si>
  <si>
    <t>Cut 3 Area</t>
  </si>
  <si>
    <t>Cut 3 Offset</t>
  </si>
  <si>
    <t>Fill 1 Area</t>
  </si>
  <si>
    <t>Fill 1 Offset</t>
  </si>
  <si>
    <t>Sum of Areas</t>
  </si>
  <si>
    <t>Cross Section Offset</t>
  </si>
  <si>
    <t>Corrected Radius</t>
  </si>
  <si>
    <t>Correction Factor</t>
  </si>
  <si>
    <t>Corrected Excavation</t>
  </si>
  <si>
    <t>Corrected Embankment</t>
  </si>
  <si>
    <t>Corrected Embankment, APP</t>
  </si>
  <si>
    <t>Quantities corrected for curvature</t>
  </si>
  <si>
    <t>Final Quantities to be used</t>
  </si>
  <si>
    <t>Final Excavation</t>
  </si>
  <si>
    <t>Final Embankment</t>
  </si>
  <si>
    <t>Final Embankment, APP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</si>
</sst>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1" fontId="1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/>
    <xf numFmtId="0" fontId="2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7" borderId="2" xfId="0" applyFill="1" applyBorder="1" applyAlignment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11F5B-4866-4EBF-B81F-D941B35D6448}">
  <dimension ref="A1:AD105"/>
  <sheetViews>
    <sheetView tabSelected="1" topLeftCell="V49" workbookViewId="0">
      <selection activeCell="C105" sqref="C105"/>
    </sheetView>
  </sheetViews>
  <sheetFormatPr defaultRowHeight="15" x14ac:dyDescent="0.25"/>
  <cols>
    <col min="1" max="5" width="14.28515625" style="5" customWidth="1"/>
    <col min="6" max="6" width="9.140625" style="3" customWidth="1"/>
    <col min="7" max="7" width="17.5703125" style="3" customWidth="1"/>
    <col min="8" max="8" width="16.5703125" style="3" customWidth="1"/>
    <col min="9" max="9" width="10.7109375" style="3" customWidth="1"/>
    <col min="10" max="10" width="23.140625" style="3" customWidth="1"/>
    <col min="11" max="11" width="17.28515625" style="3" customWidth="1"/>
    <col min="12" max="12" width="9.140625" style="3" customWidth="1"/>
    <col min="13" max="13" width="10" style="9" bestFit="1" customWidth="1"/>
    <col min="14" max="14" width="11.42578125" style="9" bestFit="1" customWidth="1"/>
    <col min="15" max="15" width="10" style="9" bestFit="1" customWidth="1"/>
    <col min="16" max="16" width="11.42578125" style="9" bestFit="1" customWidth="1"/>
    <col min="17" max="17" width="10" style="9" bestFit="1" customWidth="1"/>
    <col min="18" max="18" width="11.42578125" style="9" bestFit="1" customWidth="1"/>
    <col min="19" max="19" width="9.7109375" style="9" bestFit="1" customWidth="1"/>
    <col min="20" max="20" width="11.140625" style="9" bestFit="1" customWidth="1"/>
    <col min="21" max="21" width="12.5703125" style="5" bestFit="1" customWidth="1"/>
    <col min="22" max="22" width="19" style="5" bestFit="1" customWidth="1"/>
    <col min="23" max="23" width="16.140625" style="5" bestFit="1" customWidth="1"/>
    <col min="24" max="24" width="16.28515625" style="5" bestFit="1" customWidth="1"/>
    <col min="25" max="25" width="19.85546875" style="5" bestFit="1" customWidth="1"/>
    <col min="26" max="26" width="22.28515625" style="5" bestFit="1" customWidth="1"/>
    <col min="27" max="27" width="27" style="5" bestFit="1" customWidth="1"/>
    <col min="28" max="28" width="15.28515625" style="5" bestFit="1" customWidth="1"/>
    <col min="29" max="29" width="17.7109375" style="5" bestFit="1" customWidth="1"/>
    <col min="30" max="30" width="22.42578125" style="5" bestFit="1" customWidth="1"/>
  </cols>
  <sheetData>
    <row r="1" spans="1:30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11</v>
      </c>
      <c r="G1" s="2" t="s">
        <v>9</v>
      </c>
      <c r="H1" s="1" t="s">
        <v>12</v>
      </c>
      <c r="I1" s="25" t="s">
        <v>13</v>
      </c>
      <c r="J1" s="1" t="s">
        <v>15</v>
      </c>
      <c r="K1" s="25" t="s">
        <v>16</v>
      </c>
      <c r="M1" s="4" t="s">
        <v>17</v>
      </c>
      <c r="N1" s="4" t="s">
        <v>19</v>
      </c>
      <c r="O1" s="4" t="s">
        <v>18</v>
      </c>
      <c r="P1" s="4" t="s">
        <v>20</v>
      </c>
      <c r="Q1" s="4" t="s">
        <v>21</v>
      </c>
      <c r="R1" s="4" t="s">
        <v>22</v>
      </c>
      <c r="S1" s="20" t="s">
        <v>23</v>
      </c>
      <c r="T1" s="20" t="s">
        <v>24</v>
      </c>
      <c r="U1" s="17" t="s">
        <v>25</v>
      </c>
      <c r="V1" s="17" t="s">
        <v>26</v>
      </c>
      <c r="W1" s="1" t="s">
        <v>27</v>
      </c>
      <c r="X1" s="1" t="s">
        <v>28</v>
      </c>
      <c r="Y1" s="22" t="s">
        <v>29</v>
      </c>
      <c r="Z1" s="22" t="s">
        <v>30</v>
      </c>
      <c r="AA1" s="22" t="s">
        <v>31</v>
      </c>
      <c r="AB1" s="25" t="s">
        <v>34</v>
      </c>
      <c r="AC1" s="25" t="s">
        <v>35</v>
      </c>
      <c r="AD1" s="25" t="s">
        <v>36</v>
      </c>
    </row>
    <row r="2" spans="1:30" x14ac:dyDescent="0.25">
      <c r="A2" s="5">
        <v>14150</v>
      </c>
      <c r="B2" s="5">
        <v>108</v>
      </c>
      <c r="C2" s="5">
        <v>116</v>
      </c>
      <c r="D2" s="6">
        <f>((0+B2)*(50))/(2*27)</f>
        <v>100</v>
      </c>
      <c r="E2" s="6">
        <f>((0+C2)*(50))/(2*27)</f>
        <v>107.4074074074074</v>
      </c>
      <c r="G2" s="7"/>
      <c r="H2" s="5">
        <v>90</v>
      </c>
      <c r="I2" s="26">
        <f>((H2)*(50))/(2*9)</f>
        <v>250</v>
      </c>
      <c r="K2" s="28"/>
      <c r="M2" s="16"/>
      <c r="N2" s="16"/>
      <c r="O2" s="16"/>
      <c r="P2" s="16"/>
      <c r="Q2" s="16"/>
      <c r="R2" s="16"/>
      <c r="S2" s="21"/>
      <c r="T2" s="21"/>
      <c r="U2" s="5">
        <f>M2+O2+Q2+S2</f>
        <v>0</v>
      </c>
      <c r="V2" s="9"/>
      <c r="X2" s="19">
        <v>1</v>
      </c>
      <c r="Y2" s="23">
        <f>D2*X2</f>
        <v>100</v>
      </c>
      <c r="Z2" s="24">
        <f>E2*X2</f>
        <v>107.4074074074074</v>
      </c>
      <c r="AA2" s="24">
        <f>G2*X2</f>
        <v>0</v>
      </c>
      <c r="AB2" s="26">
        <f>IF(ABS(Y2-D2)&gt;16.67,Y2,D2)</f>
        <v>100</v>
      </c>
      <c r="AC2" s="26">
        <f>IF(ABS(Z2-E2)&gt;16.67,Z2,E2)</f>
        <v>107.4074074074074</v>
      </c>
      <c r="AD2" s="26">
        <f>IF(ABS(AA2-G2)&gt;16.67,AA2,G2)</f>
        <v>0</v>
      </c>
    </row>
    <row r="3" spans="1:30" x14ac:dyDescent="0.25">
      <c r="A3" s="5">
        <v>14200</v>
      </c>
      <c r="B3" s="5">
        <v>518</v>
      </c>
      <c r="C3" s="5">
        <v>83</v>
      </c>
      <c r="D3" s="6">
        <f>((B2+B3)*(A3-A2))/(2*27)</f>
        <v>579.62962962962968</v>
      </c>
      <c r="E3" s="6">
        <f>((C2+C3)*(A3-A2))/(2*27)</f>
        <v>184.25925925925927</v>
      </c>
      <c r="G3" s="7"/>
      <c r="H3" s="5">
        <v>94</v>
      </c>
      <c r="I3" s="26">
        <f>((H2+H3)*(A3-A2))/(2*9)</f>
        <v>511.11111111111109</v>
      </c>
      <c r="K3" s="28"/>
      <c r="M3" s="16"/>
      <c r="N3" s="16"/>
      <c r="O3" s="16"/>
      <c r="P3" s="16"/>
      <c r="Q3" s="16"/>
      <c r="R3" s="16"/>
      <c r="S3" s="21"/>
      <c r="T3" s="21"/>
      <c r="U3" s="5">
        <f t="shared" ref="U3:U60" si="0">M3+O3+Q3+S3</f>
        <v>0</v>
      </c>
      <c r="X3" s="19">
        <v>1</v>
      </c>
      <c r="Y3" s="24">
        <f t="shared" ref="Y3:Y61" si="1">D3*X3</f>
        <v>579.62962962962968</v>
      </c>
      <c r="Z3" s="24">
        <f t="shared" ref="Z3:Z61" si="2">E3*X3</f>
        <v>184.25925925925927</v>
      </c>
      <c r="AA3" s="24">
        <f t="shared" ref="AA3:AA61" si="3">G3*X3</f>
        <v>0</v>
      </c>
      <c r="AB3" s="26">
        <f t="shared" ref="AB3:AB61" si="4">IF(ABS(Y3-D3)&gt;16.67,Y3,D3)</f>
        <v>579.62962962962968</v>
      </c>
      <c r="AC3" s="26">
        <f t="shared" ref="AC3:AC61" si="5">IF(ABS(Z3-E3)&gt;16.67,Z3,E3)</f>
        <v>184.25925925925927</v>
      </c>
      <c r="AD3" s="26">
        <f t="shared" ref="AD3:AD61" si="6">IF(ABS(AA3-G3)&gt;16.67,AA3,G3)</f>
        <v>0</v>
      </c>
    </row>
    <row r="4" spans="1:30" x14ac:dyDescent="0.25">
      <c r="A4" s="5">
        <v>14250</v>
      </c>
      <c r="B4" s="5">
        <v>1263</v>
      </c>
      <c r="C4" s="5">
        <v>135</v>
      </c>
      <c r="D4" s="6">
        <f t="shared" ref="D4:D60" si="7">((B3+B4)*(A4-A3))/(2*27)</f>
        <v>1649.0740740740741</v>
      </c>
      <c r="E4" s="6">
        <f t="shared" ref="E4:E60" si="8">((C3+C4)*(A4-A3))/(2*27)</f>
        <v>201.85185185185185</v>
      </c>
      <c r="G4" s="7"/>
      <c r="H4" s="5">
        <v>141</v>
      </c>
      <c r="I4" s="26">
        <f t="shared" ref="I4:I59" si="9">((H3+H4)*(A4-A3))/(2*9)</f>
        <v>652.77777777777783</v>
      </c>
      <c r="K4" s="28"/>
      <c r="M4" s="16"/>
      <c r="N4" s="16"/>
      <c r="O4" s="16"/>
      <c r="P4" s="16"/>
      <c r="Q4" s="16"/>
      <c r="R4" s="16"/>
      <c r="S4" s="21"/>
      <c r="T4" s="21"/>
      <c r="U4" s="5">
        <f t="shared" si="0"/>
        <v>0</v>
      </c>
      <c r="X4" s="19">
        <v>1</v>
      </c>
      <c r="Y4" s="24">
        <f t="shared" si="1"/>
        <v>1649.0740740740741</v>
      </c>
      <c r="Z4" s="24">
        <f t="shared" si="2"/>
        <v>201.85185185185185</v>
      </c>
      <c r="AA4" s="24">
        <f t="shared" si="3"/>
        <v>0</v>
      </c>
      <c r="AB4" s="26">
        <f t="shared" si="4"/>
        <v>1649.0740740740741</v>
      </c>
      <c r="AC4" s="26">
        <f t="shared" si="5"/>
        <v>201.85185185185185</v>
      </c>
      <c r="AD4" s="26">
        <f t="shared" si="6"/>
        <v>0</v>
      </c>
    </row>
    <row r="5" spans="1:30" x14ac:dyDescent="0.25">
      <c r="A5" s="5">
        <v>14300</v>
      </c>
      <c r="B5" s="5">
        <v>1438</v>
      </c>
      <c r="C5" s="5">
        <v>168</v>
      </c>
      <c r="D5" s="6">
        <f t="shared" si="7"/>
        <v>2500.9259259259261</v>
      </c>
      <c r="E5" s="6">
        <f t="shared" si="8"/>
        <v>280.55555555555554</v>
      </c>
      <c r="G5" s="7"/>
      <c r="H5" s="5">
        <v>167</v>
      </c>
      <c r="I5" s="26">
        <f t="shared" si="9"/>
        <v>855.55555555555554</v>
      </c>
      <c r="K5" s="28"/>
      <c r="M5" s="16">
        <v>1426</v>
      </c>
      <c r="N5" s="16">
        <v>-60.9</v>
      </c>
      <c r="O5" s="16"/>
      <c r="P5" s="16"/>
      <c r="Q5" s="16"/>
      <c r="R5" s="16"/>
      <c r="S5" s="21">
        <v>167</v>
      </c>
      <c r="T5" s="21">
        <v>37.5</v>
      </c>
      <c r="U5" s="5">
        <f t="shared" si="0"/>
        <v>1593</v>
      </c>
      <c r="V5" s="18">
        <f>((M5*N5)+(O5*P5)+(Q5*R5)+(S5*T5))/U5</f>
        <v>-50.584369114877589</v>
      </c>
      <c r="X5" s="19">
        <v>1</v>
      </c>
      <c r="Y5" s="24">
        <f t="shared" si="1"/>
        <v>2500.9259259259261</v>
      </c>
      <c r="Z5" s="24">
        <f t="shared" si="2"/>
        <v>280.55555555555554</v>
      </c>
      <c r="AA5" s="24">
        <f t="shared" si="3"/>
        <v>0</v>
      </c>
      <c r="AB5" s="26">
        <f t="shared" si="4"/>
        <v>2500.9259259259261</v>
      </c>
      <c r="AC5" s="26">
        <f t="shared" si="5"/>
        <v>280.55555555555554</v>
      </c>
      <c r="AD5" s="26">
        <f t="shared" si="6"/>
        <v>0</v>
      </c>
    </row>
    <row r="6" spans="1:30" x14ac:dyDescent="0.25">
      <c r="A6" s="5">
        <v>14350</v>
      </c>
      <c r="B6" s="5">
        <v>1827</v>
      </c>
      <c r="C6" s="5">
        <v>61</v>
      </c>
      <c r="D6" s="6">
        <f t="shared" si="7"/>
        <v>3023.1481481481483</v>
      </c>
      <c r="E6" s="6">
        <f t="shared" si="8"/>
        <v>212.03703703703704</v>
      </c>
      <c r="G6" s="7"/>
      <c r="H6" s="5">
        <v>199</v>
      </c>
      <c r="I6" s="26">
        <f t="shared" si="9"/>
        <v>1016.6666666666666</v>
      </c>
      <c r="K6" s="28"/>
      <c r="M6" s="16">
        <v>1807</v>
      </c>
      <c r="N6" s="16">
        <v>-72.900000000000006</v>
      </c>
      <c r="O6" s="16"/>
      <c r="P6" s="16"/>
      <c r="Q6" s="16"/>
      <c r="R6" s="16"/>
      <c r="S6" s="21">
        <v>59</v>
      </c>
      <c r="T6" s="21">
        <v>41</v>
      </c>
      <c r="U6" s="5">
        <f t="shared" si="0"/>
        <v>1866</v>
      </c>
      <c r="V6" s="18">
        <f>((M6*N6)+(O6*P6)+(Q6*R6)+(S6*T6))/U6</f>
        <v>-69.298660235798508</v>
      </c>
      <c r="W6" s="19">
        <f>(((444.44-((V5+V6)/2))-444.44)*(38.24/50))+444.44</f>
        <v>490.28327042369853</v>
      </c>
      <c r="X6" s="19">
        <f>W6/444.44</f>
        <v>1.103148389937221</v>
      </c>
      <c r="Y6" s="24">
        <f t="shared" si="1"/>
        <v>3334.9810121713208</v>
      </c>
      <c r="Z6" s="24">
        <f t="shared" si="2"/>
        <v>233.90831601446629</v>
      </c>
      <c r="AA6" s="24">
        <f t="shared" si="3"/>
        <v>0</v>
      </c>
      <c r="AB6" s="26">
        <f t="shared" si="4"/>
        <v>3334.9810121713208</v>
      </c>
      <c r="AC6" s="26">
        <f t="shared" si="5"/>
        <v>233.90831601446629</v>
      </c>
      <c r="AD6" s="26">
        <f t="shared" si="6"/>
        <v>0</v>
      </c>
    </row>
    <row r="7" spans="1:30" x14ac:dyDescent="0.25">
      <c r="A7" s="5">
        <v>14400</v>
      </c>
      <c r="B7" s="5">
        <v>3169</v>
      </c>
      <c r="C7" s="5">
        <v>2</v>
      </c>
      <c r="D7" s="6">
        <f t="shared" si="7"/>
        <v>4625.9259259259261</v>
      </c>
      <c r="E7" s="6">
        <f t="shared" si="8"/>
        <v>58.333333333333336</v>
      </c>
      <c r="G7" s="7"/>
      <c r="H7" s="5">
        <v>229</v>
      </c>
      <c r="I7" s="26">
        <f t="shared" si="9"/>
        <v>1188.8888888888889</v>
      </c>
      <c r="K7" s="28"/>
      <c r="M7" s="16"/>
      <c r="N7" s="16"/>
      <c r="O7" s="16"/>
      <c r="P7" s="16"/>
      <c r="Q7" s="16"/>
      <c r="R7" s="16"/>
      <c r="S7" s="21"/>
      <c r="T7" s="21"/>
      <c r="U7" s="5">
        <f t="shared" si="0"/>
        <v>0</v>
      </c>
      <c r="V7" s="5">
        <v>-92</v>
      </c>
      <c r="W7" s="19">
        <f>444.44-((V6+V7)/2)</f>
        <v>525.08933011789929</v>
      </c>
      <c r="X7" s="19">
        <f t="shared" ref="X7:X20" si="10">W7/444.44</f>
        <v>1.1814628073933473</v>
      </c>
      <c r="Y7" s="24">
        <f t="shared" si="1"/>
        <v>5465.3594312381138</v>
      </c>
      <c r="Z7" s="24">
        <f t="shared" si="2"/>
        <v>68.918663764611935</v>
      </c>
      <c r="AA7" s="24">
        <f t="shared" si="3"/>
        <v>0</v>
      </c>
      <c r="AB7" s="26">
        <f t="shared" si="4"/>
        <v>5465.3594312381138</v>
      </c>
      <c r="AC7" s="26">
        <f t="shared" si="5"/>
        <v>58.333333333333336</v>
      </c>
      <c r="AD7" s="26">
        <f t="shared" si="6"/>
        <v>0</v>
      </c>
    </row>
    <row r="8" spans="1:30" x14ac:dyDescent="0.25">
      <c r="A8" s="5">
        <v>14450</v>
      </c>
      <c r="B8" s="5">
        <v>5026</v>
      </c>
      <c r="C8" s="5">
        <v>0</v>
      </c>
      <c r="D8" s="6">
        <f t="shared" si="7"/>
        <v>7587.9629629629626</v>
      </c>
      <c r="E8" s="6">
        <f t="shared" si="8"/>
        <v>1.8518518518518519</v>
      </c>
      <c r="G8" s="7"/>
      <c r="H8" s="5">
        <v>336</v>
      </c>
      <c r="I8" s="26">
        <f t="shared" si="9"/>
        <v>1569.4444444444443</v>
      </c>
      <c r="K8" s="28"/>
      <c r="M8" s="16"/>
      <c r="N8" s="16"/>
      <c r="O8" s="16"/>
      <c r="P8" s="16"/>
      <c r="Q8" s="16"/>
      <c r="R8" s="16"/>
      <c r="S8" s="21"/>
      <c r="T8" s="21"/>
      <c r="U8" s="5">
        <f t="shared" si="0"/>
        <v>0</v>
      </c>
      <c r="V8" s="5">
        <v>-92.4</v>
      </c>
      <c r="W8" s="19">
        <f t="shared" ref="W8:W19" si="11">444.44-((V7+V8)/2)</f>
        <v>536.64</v>
      </c>
      <c r="X8" s="19">
        <f t="shared" si="10"/>
        <v>1.2074520745207451</v>
      </c>
      <c r="Y8" s="24">
        <f t="shared" si="1"/>
        <v>9162.1016210162088</v>
      </c>
      <c r="Z8" s="24">
        <f t="shared" si="2"/>
        <v>2.2360223602236022</v>
      </c>
      <c r="AA8" s="24">
        <f t="shared" si="3"/>
        <v>0</v>
      </c>
      <c r="AB8" s="26">
        <f t="shared" si="4"/>
        <v>9162.1016210162088</v>
      </c>
      <c r="AC8" s="26">
        <f t="shared" si="5"/>
        <v>1.8518518518518519</v>
      </c>
      <c r="AD8" s="26">
        <f t="shared" si="6"/>
        <v>0</v>
      </c>
    </row>
    <row r="9" spans="1:30" x14ac:dyDescent="0.25">
      <c r="A9" s="5">
        <v>14500</v>
      </c>
      <c r="B9" s="5">
        <v>6000</v>
      </c>
      <c r="C9" s="5">
        <v>0</v>
      </c>
      <c r="D9" s="6">
        <f t="shared" si="7"/>
        <v>10209.259259259259</v>
      </c>
      <c r="E9" s="6">
        <f t="shared" si="8"/>
        <v>0</v>
      </c>
      <c r="G9" s="7"/>
      <c r="H9" s="5">
        <v>268</v>
      </c>
      <c r="I9" s="26">
        <f>((H8+L9)*(A9-A8))/(2*9)</f>
        <v>1977.7777777777778</v>
      </c>
      <c r="J9" s="5">
        <v>108</v>
      </c>
      <c r="K9" s="28"/>
      <c r="L9" s="8">
        <f>H9+J9</f>
        <v>376</v>
      </c>
      <c r="M9" s="16"/>
      <c r="N9" s="16"/>
      <c r="O9" s="16"/>
      <c r="P9" s="16"/>
      <c r="Q9" s="16"/>
      <c r="R9" s="16"/>
      <c r="S9" s="21"/>
      <c r="T9" s="21"/>
      <c r="U9" s="5">
        <f t="shared" si="0"/>
        <v>0</v>
      </c>
      <c r="V9" s="5">
        <v>-93.4</v>
      </c>
      <c r="W9" s="19">
        <f t="shared" si="11"/>
        <v>537.34</v>
      </c>
      <c r="X9" s="19">
        <f t="shared" si="10"/>
        <v>1.2090270902709028</v>
      </c>
      <c r="Y9" s="24">
        <f t="shared" si="1"/>
        <v>12343.271016043494</v>
      </c>
      <c r="Z9" s="24">
        <f t="shared" si="2"/>
        <v>0</v>
      </c>
      <c r="AA9" s="24">
        <f t="shared" si="3"/>
        <v>0</v>
      </c>
      <c r="AB9" s="26">
        <f t="shared" si="4"/>
        <v>12343.271016043494</v>
      </c>
      <c r="AC9" s="26">
        <f t="shared" si="5"/>
        <v>0</v>
      </c>
      <c r="AD9" s="26">
        <f t="shared" si="6"/>
        <v>0</v>
      </c>
    </row>
    <row r="10" spans="1:30" x14ac:dyDescent="0.25">
      <c r="A10" s="5">
        <v>14550</v>
      </c>
      <c r="B10" s="5">
        <v>5853</v>
      </c>
      <c r="C10" s="5">
        <v>0</v>
      </c>
      <c r="D10" s="6">
        <f t="shared" si="7"/>
        <v>10975</v>
      </c>
      <c r="E10" s="6">
        <f t="shared" si="8"/>
        <v>0</v>
      </c>
      <c r="G10" s="7"/>
      <c r="H10" s="5">
        <v>298</v>
      </c>
      <c r="I10" s="26">
        <f>((H9+H10)*(A10-A9))/(2*9)</f>
        <v>1572.2222222222222</v>
      </c>
      <c r="J10" s="5">
        <v>118</v>
      </c>
      <c r="K10" s="26">
        <f>((J9+J10)*(A10-A9))/(2*9)</f>
        <v>627.77777777777783</v>
      </c>
      <c r="L10" s="5"/>
      <c r="M10" s="16"/>
      <c r="N10" s="16"/>
      <c r="O10" s="16"/>
      <c r="P10" s="16"/>
      <c r="Q10" s="16"/>
      <c r="R10" s="16"/>
      <c r="S10" s="21"/>
      <c r="T10" s="21"/>
      <c r="U10" s="5">
        <f t="shared" si="0"/>
        <v>0</v>
      </c>
      <c r="V10" s="5">
        <v>-90.8</v>
      </c>
      <c r="W10" s="19">
        <f t="shared" si="11"/>
        <v>536.54</v>
      </c>
      <c r="X10" s="19">
        <f t="shared" si="10"/>
        <v>1.2072270722707226</v>
      </c>
      <c r="Y10" s="24">
        <f t="shared" si="1"/>
        <v>13249.31711817118</v>
      </c>
      <c r="Z10" s="24">
        <f t="shared" si="2"/>
        <v>0</v>
      </c>
      <c r="AA10" s="24">
        <f t="shared" si="3"/>
        <v>0</v>
      </c>
      <c r="AB10" s="26">
        <f t="shared" si="4"/>
        <v>13249.31711817118</v>
      </c>
      <c r="AC10" s="26">
        <f t="shared" si="5"/>
        <v>0</v>
      </c>
      <c r="AD10" s="26">
        <f t="shared" si="6"/>
        <v>0</v>
      </c>
    </row>
    <row r="11" spans="1:30" x14ac:dyDescent="0.25">
      <c r="A11" s="5">
        <v>14600</v>
      </c>
      <c r="B11" s="5">
        <v>5945</v>
      </c>
      <c r="C11" s="5">
        <v>0</v>
      </c>
      <c r="D11" s="6">
        <f t="shared" si="7"/>
        <v>10924.074074074075</v>
      </c>
      <c r="E11" s="6">
        <f t="shared" si="8"/>
        <v>0</v>
      </c>
      <c r="G11" s="7"/>
      <c r="H11" s="5">
        <v>370</v>
      </c>
      <c r="I11" s="26">
        <f t="shared" si="9"/>
        <v>1855.5555555555557</v>
      </c>
      <c r="J11" s="5">
        <v>119</v>
      </c>
      <c r="K11" s="26">
        <f t="shared" ref="K11:K16" si="12">((J10+J11)*(A11-A10))/(2*9)</f>
        <v>658.33333333333337</v>
      </c>
      <c r="L11" s="5"/>
      <c r="M11" s="16"/>
      <c r="N11" s="16"/>
      <c r="O11" s="16"/>
      <c r="P11" s="16"/>
      <c r="Q11" s="16"/>
      <c r="R11" s="16"/>
      <c r="S11" s="21"/>
      <c r="T11" s="21"/>
      <c r="U11" s="5">
        <f t="shared" si="0"/>
        <v>0</v>
      </c>
      <c r="V11" s="5">
        <v>-102.8</v>
      </c>
      <c r="W11" s="19">
        <f t="shared" si="11"/>
        <v>541.24</v>
      </c>
      <c r="X11" s="19">
        <f t="shared" si="10"/>
        <v>1.2178021780217803</v>
      </c>
      <c r="Y11" s="24">
        <f t="shared" si="1"/>
        <v>13303.36120027867</v>
      </c>
      <c r="Z11" s="24">
        <f t="shared" si="2"/>
        <v>0</v>
      </c>
      <c r="AA11" s="24">
        <f t="shared" si="3"/>
        <v>0</v>
      </c>
      <c r="AB11" s="26">
        <f t="shared" si="4"/>
        <v>13303.36120027867</v>
      </c>
      <c r="AC11" s="26">
        <f t="shared" si="5"/>
        <v>0</v>
      </c>
      <c r="AD11" s="26">
        <f t="shared" si="6"/>
        <v>0</v>
      </c>
    </row>
    <row r="12" spans="1:30" x14ac:dyDescent="0.25">
      <c r="A12" s="5">
        <v>14650</v>
      </c>
      <c r="B12" s="5">
        <v>6947</v>
      </c>
      <c r="C12" s="5">
        <v>0</v>
      </c>
      <c r="D12" s="6">
        <f t="shared" si="7"/>
        <v>11937.037037037036</v>
      </c>
      <c r="E12" s="6">
        <f t="shared" si="8"/>
        <v>0</v>
      </c>
      <c r="G12" s="7"/>
      <c r="H12" s="5">
        <v>429</v>
      </c>
      <c r="I12" s="26">
        <f t="shared" si="9"/>
        <v>2219.4444444444443</v>
      </c>
      <c r="J12" s="5">
        <v>113</v>
      </c>
      <c r="K12" s="26">
        <f t="shared" si="12"/>
        <v>644.44444444444446</v>
      </c>
      <c r="L12" s="5"/>
      <c r="M12" s="16"/>
      <c r="N12" s="16"/>
      <c r="O12" s="16"/>
      <c r="P12" s="16"/>
      <c r="Q12" s="16"/>
      <c r="R12" s="16"/>
      <c r="S12" s="21"/>
      <c r="T12" s="21"/>
      <c r="U12" s="5">
        <f t="shared" si="0"/>
        <v>0</v>
      </c>
      <c r="V12" s="5">
        <v>-128.69999999999999</v>
      </c>
      <c r="W12" s="19">
        <f t="shared" si="11"/>
        <v>560.19000000000005</v>
      </c>
      <c r="X12" s="19">
        <f t="shared" si="10"/>
        <v>1.260440104401044</v>
      </c>
      <c r="Y12" s="24">
        <f t="shared" si="1"/>
        <v>15045.920209202091</v>
      </c>
      <c r="Z12" s="24">
        <f t="shared" si="2"/>
        <v>0</v>
      </c>
      <c r="AA12" s="24">
        <f t="shared" si="3"/>
        <v>0</v>
      </c>
      <c r="AB12" s="26">
        <f t="shared" si="4"/>
        <v>15045.920209202091</v>
      </c>
      <c r="AC12" s="26">
        <f t="shared" si="5"/>
        <v>0</v>
      </c>
      <c r="AD12" s="26">
        <f t="shared" si="6"/>
        <v>0</v>
      </c>
    </row>
    <row r="13" spans="1:30" x14ac:dyDescent="0.25">
      <c r="A13" s="5">
        <v>14700</v>
      </c>
      <c r="B13" s="5">
        <v>5828</v>
      </c>
      <c r="C13" s="5">
        <v>0</v>
      </c>
      <c r="D13" s="6">
        <f t="shared" si="7"/>
        <v>11828.703703703704</v>
      </c>
      <c r="E13" s="6">
        <f t="shared" si="8"/>
        <v>0</v>
      </c>
      <c r="G13" s="7"/>
      <c r="H13" s="5">
        <v>475</v>
      </c>
      <c r="I13" s="26">
        <f t="shared" si="9"/>
        <v>2511.1111111111113</v>
      </c>
      <c r="J13" s="5">
        <v>107</v>
      </c>
      <c r="K13" s="26">
        <f t="shared" si="12"/>
        <v>611.11111111111109</v>
      </c>
      <c r="L13" s="5"/>
      <c r="M13" s="16"/>
      <c r="N13" s="16"/>
      <c r="O13" s="16"/>
      <c r="P13" s="16"/>
      <c r="Q13" s="16"/>
      <c r="R13" s="16"/>
      <c r="S13" s="21"/>
      <c r="T13" s="21"/>
      <c r="U13" s="5">
        <f t="shared" si="0"/>
        <v>0</v>
      </c>
      <c r="V13" s="5">
        <v>-110.4</v>
      </c>
      <c r="W13" s="19">
        <f t="shared" si="11"/>
        <v>563.99</v>
      </c>
      <c r="X13" s="19">
        <f t="shared" si="10"/>
        <v>1.2689901899018989</v>
      </c>
      <c r="Y13" s="24">
        <f t="shared" si="1"/>
        <v>15010.50895925626</v>
      </c>
      <c r="Z13" s="24">
        <f t="shared" si="2"/>
        <v>0</v>
      </c>
      <c r="AA13" s="24">
        <f t="shared" si="3"/>
        <v>0</v>
      </c>
      <c r="AB13" s="26">
        <f t="shared" si="4"/>
        <v>15010.50895925626</v>
      </c>
      <c r="AC13" s="26">
        <f t="shared" si="5"/>
        <v>0</v>
      </c>
      <c r="AD13" s="26">
        <f t="shared" si="6"/>
        <v>0</v>
      </c>
    </row>
    <row r="14" spans="1:30" x14ac:dyDescent="0.25">
      <c r="A14" s="5">
        <v>14750</v>
      </c>
      <c r="B14" s="5">
        <v>6781</v>
      </c>
      <c r="C14" s="5">
        <v>0</v>
      </c>
      <c r="D14" s="6">
        <f t="shared" si="7"/>
        <v>11675</v>
      </c>
      <c r="E14" s="6">
        <f t="shared" si="8"/>
        <v>0</v>
      </c>
      <c r="G14" s="7"/>
      <c r="H14" s="5">
        <v>472</v>
      </c>
      <c r="I14" s="26">
        <f t="shared" si="9"/>
        <v>2630.5555555555557</v>
      </c>
      <c r="J14" s="5">
        <v>63</v>
      </c>
      <c r="K14" s="26">
        <f t="shared" si="12"/>
        <v>472.22222222222223</v>
      </c>
      <c r="L14" s="5"/>
      <c r="M14" s="16"/>
      <c r="N14" s="16"/>
      <c r="O14" s="16"/>
      <c r="P14" s="16"/>
      <c r="Q14" s="16"/>
      <c r="R14" s="16"/>
      <c r="S14" s="21"/>
      <c r="T14" s="21"/>
      <c r="U14" s="5">
        <f t="shared" si="0"/>
        <v>0</v>
      </c>
      <c r="V14" s="5">
        <v>-137.69999999999999</v>
      </c>
      <c r="W14" s="19">
        <f t="shared" si="11"/>
        <v>568.49</v>
      </c>
      <c r="X14" s="19">
        <f t="shared" si="10"/>
        <v>1.2791152911529116</v>
      </c>
      <c r="Y14" s="24">
        <f t="shared" si="1"/>
        <v>14933.671024210242</v>
      </c>
      <c r="Z14" s="24">
        <f t="shared" si="2"/>
        <v>0</v>
      </c>
      <c r="AA14" s="24">
        <f t="shared" si="3"/>
        <v>0</v>
      </c>
      <c r="AB14" s="26">
        <f t="shared" si="4"/>
        <v>14933.671024210242</v>
      </c>
      <c r="AC14" s="26">
        <f t="shared" si="5"/>
        <v>0</v>
      </c>
      <c r="AD14" s="26">
        <f t="shared" si="6"/>
        <v>0</v>
      </c>
    </row>
    <row r="15" spans="1:30" x14ac:dyDescent="0.25">
      <c r="A15" s="5">
        <v>14800</v>
      </c>
      <c r="B15" s="5">
        <v>6936</v>
      </c>
      <c r="C15" s="5">
        <v>0</v>
      </c>
      <c r="D15" s="6">
        <f t="shared" si="7"/>
        <v>12700.925925925925</v>
      </c>
      <c r="E15" s="6">
        <f t="shared" si="8"/>
        <v>0</v>
      </c>
      <c r="G15" s="7"/>
      <c r="H15" s="5">
        <v>414</v>
      </c>
      <c r="I15" s="26">
        <f t="shared" si="9"/>
        <v>2461.1111111111113</v>
      </c>
      <c r="J15" s="5">
        <v>52</v>
      </c>
      <c r="K15" s="26">
        <f t="shared" si="12"/>
        <v>319.44444444444446</v>
      </c>
      <c r="L15" s="5"/>
      <c r="M15" s="16"/>
      <c r="N15" s="16"/>
      <c r="O15" s="16"/>
      <c r="P15" s="16"/>
      <c r="Q15" s="16"/>
      <c r="R15" s="16"/>
      <c r="S15" s="21"/>
      <c r="T15" s="21"/>
      <c r="U15" s="5">
        <f t="shared" si="0"/>
        <v>0</v>
      </c>
      <c r="V15" s="5">
        <v>-131.19999999999999</v>
      </c>
      <c r="W15" s="19">
        <f t="shared" si="11"/>
        <v>578.89</v>
      </c>
      <c r="X15" s="19">
        <f t="shared" si="10"/>
        <v>1.3025155251552516</v>
      </c>
      <c r="Y15" s="24">
        <f t="shared" si="1"/>
        <v>16543.153202365356</v>
      </c>
      <c r="Z15" s="24">
        <f t="shared" si="2"/>
        <v>0</v>
      </c>
      <c r="AA15" s="24">
        <f t="shared" si="3"/>
        <v>0</v>
      </c>
      <c r="AB15" s="26">
        <f t="shared" si="4"/>
        <v>16543.153202365356</v>
      </c>
      <c r="AC15" s="26">
        <f t="shared" si="5"/>
        <v>0</v>
      </c>
      <c r="AD15" s="26">
        <f t="shared" si="6"/>
        <v>0</v>
      </c>
    </row>
    <row r="16" spans="1:30" x14ac:dyDescent="0.25">
      <c r="A16" s="5">
        <v>14850</v>
      </c>
      <c r="B16" s="5">
        <v>7416</v>
      </c>
      <c r="C16" s="5">
        <v>0</v>
      </c>
      <c r="D16" s="6">
        <f t="shared" si="7"/>
        <v>13288.888888888889</v>
      </c>
      <c r="E16" s="6">
        <f t="shared" si="8"/>
        <v>0</v>
      </c>
      <c r="G16" s="7"/>
      <c r="H16" s="5">
        <v>355</v>
      </c>
      <c r="I16" s="26">
        <f t="shared" si="9"/>
        <v>2136.1111111111113</v>
      </c>
      <c r="J16" s="5">
        <v>40</v>
      </c>
      <c r="K16" s="26">
        <f t="shared" si="12"/>
        <v>255.55555555555554</v>
      </c>
      <c r="L16" s="5"/>
      <c r="M16" s="16"/>
      <c r="N16" s="16"/>
      <c r="O16" s="16"/>
      <c r="P16" s="16"/>
      <c r="Q16" s="16"/>
      <c r="R16" s="16"/>
      <c r="S16" s="21"/>
      <c r="T16" s="21"/>
      <c r="U16" s="5">
        <f t="shared" si="0"/>
        <v>0</v>
      </c>
      <c r="V16" s="5">
        <v>-128.80000000000001</v>
      </c>
      <c r="W16" s="19">
        <f t="shared" si="11"/>
        <v>574.44000000000005</v>
      </c>
      <c r="X16" s="19">
        <f t="shared" si="10"/>
        <v>1.2925029250292503</v>
      </c>
      <c r="Y16" s="24">
        <f t="shared" si="1"/>
        <v>17175.927759277594</v>
      </c>
      <c r="Z16" s="24">
        <f t="shared" si="2"/>
        <v>0</v>
      </c>
      <c r="AA16" s="24">
        <f t="shared" si="3"/>
        <v>0</v>
      </c>
      <c r="AB16" s="26">
        <f t="shared" si="4"/>
        <v>17175.927759277594</v>
      </c>
      <c r="AC16" s="26">
        <f t="shared" si="5"/>
        <v>0</v>
      </c>
      <c r="AD16" s="26">
        <f t="shared" si="6"/>
        <v>0</v>
      </c>
    </row>
    <row r="17" spans="1:30" x14ac:dyDescent="0.25">
      <c r="A17" s="5">
        <v>14900</v>
      </c>
      <c r="B17" s="5">
        <v>5700</v>
      </c>
      <c r="C17" s="5">
        <v>1</v>
      </c>
      <c r="D17" s="6">
        <f t="shared" si="7"/>
        <v>12144.444444444445</v>
      </c>
      <c r="E17" s="6">
        <f t="shared" si="8"/>
        <v>0.92592592592592593</v>
      </c>
      <c r="G17" s="7"/>
      <c r="H17" s="5">
        <v>282</v>
      </c>
      <c r="I17" s="26">
        <f t="shared" si="9"/>
        <v>1769.4444444444443</v>
      </c>
      <c r="J17" s="5">
        <v>32</v>
      </c>
      <c r="K17" s="26">
        <f>((J16+J17)*(A17-A16))/(2*9)</f>
        <v>200</v>
      </c>
      <c r="L17" s="8">
        <f>H17+J17</f>
        <v>314</v>
      </c>
      <c r="M17" s="16"/>
      <c r="N17" s="16"/>
      <c r="O17" s="16"/>
      <c r="P17" s="16"/>
      <c r="Q17" s="16"/>
      <c r="R17" s="16"/>
      <c r="S17" s="21"/>
      <c r="T17" s="21"/>
      <c r="U17" s="5">
        <f t="shared" si="0"/>
        <v>0</v>
      </c>
      <c r="V17" s="5">
        <v>-99.7</v>
      </c>
      <c r="W17" s="19">
        <f t="shared" si="11"/>
        <v>558.69000000000005</v>
      </c>
      <c r="X17" s="19">
        <f t="shared" si="10"/>
        <v>1.2570650706507067</v>
      </c>
      <c r="Y17" s="24">
        <f t="shared" si="1"/>
        <v>15266.35691356914</v>
      </c>
      <c r="Z17" s="24">
        <f t="shared" si="2"/>
        <v>1.1639491394913952</v>
      </c>
      <c r="AA17" s="24">
        <f t="shared" si="3"/>
        <v>0</v>
      </c>
      <c r="AB17" s="26">
        <f t="shared" si="4"/>
        <v>15266.35691356914</v>
      </c>
      <c r="AC17" s="26">
        <f t="shared" si="5"/>
        <v>0.92592592592592593</v>
      </c>
      <c r="AD17" s="26">
        <f t="shared" si="6"/>
        <v>0</v>
      </c>
    </row>
    <row r="18" spans="1:30" x14ac:dyDescent="0.25">
      <c r="A18" s="5">
        <v>14950</v>
      </c>
      <c r="B18" s="5">
        <v>4126</v>
      </c>
      <c r="C18" s="5">
        <v>9</v>
      </c>
      <c r="D18" s="6">
        <f t="shared" si="7"/>
        <v>9098.1481481481478</v>
      </c>
      <c r="E18" s="6">
        <f t="shared" si="8"/>
        <v>9.2592592592592595</v>
      </c>
      <c r="G18" s="7"/>
      <c r="H18" s="5">
        <v>263</v>
      </c>
      <c r="I18" s="26">
        <f>((L17+H18)*(A18-A17))/(2*9)</f>
        <v>1602.7777777777778</v>
      </c>
      <c r="K18" s="28"/>
      <c r="M18" s="16"/>
      <c r="N18" s="16"/>
      <c r="O18" s="16"/>
      <c r="P18" s="16"/>
      <c r="Q18" s="16"/>
      <c r="R18" s="16"/>
      <c r="S18" s="21"/>
      <c r="T18" s="21"/>
      <c r="U18" s="5">
        <f t="shared" si="0"/>
        <v>0</v>
      </c>
      <c r="V18" s="5">
        <v>-85.9</v>
      </c>
      <c r="W18" s="19">
        <f t="shared" si="11"/>
        <v>537.24</v>
      </c>
      <c r="X18" s="19">
        <f t="shared" si="10"/>
        <v>1.2088020880208803</v>
      </c>
      <c r="Y18" s="24">
        <f t="shared" si="1"/>
        <v>10997.860478604787</v>
      </c>
      <c r="Z18" s="24">
        <f t="shared" si="2"/>
        <v>11.192611926119262</v>
      </c>
      <c r="AA18" s="24">
        <f t="shared" si="3"/>
        <v>0</v>
      </c>
      <c r="AB18" s="26">
        <f t="shared" si="4"/>
        <v>10997.860478604787</v>
      </c>
      <c r="AC18" s="26">
        <f t="shared" si="5"/>
        <v>9.2592592592592595</v>
      </c>
      <c r="AD18" s="26">
        <f t="shared" si="6"/>
        <v>0</v>
      </c>
    </row>
    <row r="19" spans="1:30" x14ac:dyDescent="0.25">
      <c r="A19" s="5">
        <v>15000</v>
      </c>
      <c r="B19" s="5">
        <v>3736</v>
      </c>
      <c r="C19" s="5">
        <v>22</v>
      </c>
      <c r="D19" s="6">
        <f t="shared" si="7"/>
        <v>7279.6296296296296</v>
      </c>
      <c r="E19" s="6">
        <f t="shared" si="8"/>
        <v>28.703703703703702</v>
      </c>
      <c r="G19" s="7"/>
      <c r="H19" s="5">
        <v>256</v>
      </c>
      <c r="I19" s="26">
        <f t="shared" si="9"/>
        <v>1441.6666666666667</v>
      </c>
      <c r="K19" s="28"/>
      <c r="M19" s="16"/>
      <c r="N19" s="16"/>
      <c r="O19" s="16"/>
      <c r="P19" s="16"/>
      <c r="Q19" s="16"/>
      <c r="R19" s="16"/>
      <c r="S19" s="21"/>
      <c r="T19" s="21"/>
      <c r="U19" s="5">
        <f t="shared" si="0"/>
        <v>0</v>
      </c>
      <c r="V19" s="5">
        <v>-78</v>
      </c>
      <c r="W19" s="19">
        <f t="shared" si="11"/>
        <v>526.39</v>
      </c>
      <c r="X19" s="19">
        <f t="shared" si="10"/>
        <v>1.184389343893439</v>
      </c>
      <c r="Y19" s="24">
        <f t="shared" si="1"/>
        <v>8621.9157608242749</v>
      </c>
      <c r="Z19" s="24">
        <f t="shared" si="2"/>
        <v>33.996360796941303</v>
      </c>
      <c r="AA19" s="24">
        <f t="shared" si="3"/>
        <v>0</v>
      </c>
      <c r="AB19" s="26">
        <f t="shared" si="4"/>
        <v>8621.9157608242749</v>
      </c>
      <c r="AC19" s="26">
        <f t="shared" si="5"/>
        <v>28.703703703703702</v>
      </c>
      <c r="AD19" s="26">
        <f t="shared" si="6"/>
        <v>0</v>
      </c>
    </row>
    <row r="20" spans="1:30" x14ac:dyDescent="0.25">
      <c r="A20" s="5">
        <v>15050</v>
      </c>
      <c r="B20" s="5">
        <v>3147</v>
      </c>
      <c r="C20" s="5">
        <v>29</v>
      </c>
      <c r="D20" s="6">
        <f t="shared" si="7"/>
        <v>6373.1481481481478</v>
      </c>
      <c r="E20" s="6">
        <f t="shared" si="8"/>
        <v>47.222222222222221</v>
      </c>
      <c r="G20" s="7"/>
      <c r="H20" s="5">
        <v>220</v>
      </c>
      <c r="I20" s="26">
        <f t="shared" si="9"/>
        <v>1322.2222222222222</v>
      </c>
      <c r="K20" s="28"/>
      <c r="M20" s="16"/>
      <c r="N20" s="16"/>
      <c r="O20" s="16"/>
      <c r="P20" s="16"/>
      <c r="Q20" s="16"/>
      <c r="R20" s="16"/>
      <c r="S20" s="21"/>
      <c r="T20" s="21"/>
      <c r="U20" s="5">
        <f t="shared" si="0"/>
        <v>0</v>
      </c>
      <c r="V20" s="5">
        <v>-70.599999999999994</v>
      </c>
      <c r="W20" s="19">
        <f>(((444.44-((V19+V20)/2))-444.44)*(10.02/50))+444.44</f>
        <v>459.32972000000001</v>
      </c>
      <c r="X20" s="19">
        <f t="shared" si="10"/>
        <v>1.0335022050220501</v>
      </c>
      <c r="Y20" s="24">
        <f t="shared" si="1"/>
        <v>6586.662664043306</v>
      </c>
      <c r="Z20" s="24">
        <f t="shared" si="2"/>
        <v>48.804270792707925</v>
      </c>
      <c r="AA20" s="24">
        <f t="shared" si="3"/>
        <v>0</v>
      </c>
      <c r="AB20" s="26">
        <f t="shared" si="4"/>
        <v>6586.662664043306</v>
      </c>
      <c r="AC20" s="26">
        <f t="shared" si="5"/>
        <v>47.222222222222221</v>
      </c>
      <c r="AD20" s="26">
        <f t="shared" si="6"/>
        <v>0</v>
      </c>
    </row>
    <row r="21" spans="1:30" x14ac:dyDescent="0.25">
      <c r="A21" s="5">
        <v>15100</v>
      </c>
      <c r="B21" s="5">
        <v>2942</v>
      </c>
      <c r="C21" s="5">
        <v>39</v>
      </c>
      <c r="D21" s="6">
        <f t="shared" si="7"/>
        <v>5637.9629629629626</v>
      </c>
      <c r="E21" s="6">
        <f t="shared" si="8"/>
        <v>62.962962962962962</v>
      </c>
      <c r="G21" s="7"/>
      <c r="H21" s="5">
        <v>194</v>
      </c>
      <c r="I21" s="26">
        <f t="shared" si="9"/>
        <v>1150</v>
      </c>
      <c r="K21" s="28"/>
      <c r="M21" s="16"/>
      <c r="N21" s="16"/>
      <c r="O21" s="16"/>
      <c r="P21" s="16"/>
      <c r="Q21" s="16"/>
      <c r="R21" s="16"/>
      <c r="S21" s="21"/>
      <c r="T21" s="21"/>
      <c r="U21" s="5">
        <f t="shared" si="0"/>
        <v>0</v>
      </c>
      <c r="V21" s="5">
        <v>-62.4</v>
      </c>
      <c r="W21" s="19"/>
      <c r="X21" s="19">
        <v>1</v>
      </c>
      <c r="Y21" s="24">
        <f t="shared" si="1"/>
        <v>5637.9629629629626</v>
      </c>
      <c r="Z21" s="24">
        <f t="shared" si="2"/>
        <v>62.962962962962962</v>
      </c>
      <c r="AA21" s="24">
        <f t="shared" si="3"/>
        <v>0</v>
      </c>
      <c r="AB21" s="26">
        <f t="shared" si="4"/>
        <v>5637.9629629629626</v>
      </c>
      <c r="AC21" s="26">
        <f t="shared" si="5"/>
        <v>62.962962962962962</v>
      </c>
      <c r="AD21" s="26">
        <f t="shared" si="6"/>
        <v>0</v>
      </c>
    </row>
    <row r="22" spans="1:30" x14ac:dyDescent="0.25">
      <c r="A22" s="5">
        <v>15150</v>
      </c>
      <c r="B22" s="5">
        <v>2338</v>
      </c>
      <c r="C22" s="5">
        <v>45</v>
      </c>
      <c r="D22" s="6">
        <f t="shared" si="7"/>
        <v>4888.8888888888887</v>
      </c>
      <c r="E22" s="6">
        <f t="shared" si="8"/>
        <v>77.777777777777771</v>
      </c>
      <c r="G22" s="7"/>
      <c r="H22" s="5">
        <v>172</v>
      </c>
      <c r="I22" s="26">
        <f t="shared" si="9"/>
        <v>1016.6666666666666</v>
      </c>
      <c r="K22" s="28"/>
      <c r="M22" s="16"/>
      <c r="N22" s="16"/>
      <c r="O22" s="16"/>
      <c r="P22" s="16"/>
      <c r="Q22" s="16"/>
      <c r="R22" s="16"/>
      <c r="S22" s="21"/>
      <c r="T22" s="21"/>
      <c r="U22" s="5">
        <f t="shared" si="0"/>
        <v>0</v>
      </c>
      <c r="V22" s="5">
        <v>-50.6</v>
      </c>
      <c r="W22" s="19">
        <f>(((881.47+((V21+V22)/2))-881.47)*(9.35/50))+881.47</f>
        <v>870.90449999999998</v>
      </c>
      <c r="X22" s="19">
        <f>W22/881.47</f>
        <v>0.98801377244829658</v>
      </c>
      <c r="Y22" s="24">
        <f t="shared" si="1"/>
        <v>4830.2895541916723</v>
      </c>
      <c r="Z22" s="24">
        <f t="shared" si="2"/>
        <v>76.84551563486751</v>
      </c>
      <c r="AA22" s="24">
        <f t="shared" si="3"/>
        <v>0</v>
      </c>
      <c r="AB22" s="26">
        <f t="shared" si="4"/>
        <v>4830.2895541916723</v>
      </c>
      <c r="AC22" s="26">
        <f t="shared" si="5"/>
        <v>77.777777777777771</v>
      </c>
      <c r="AD22" s="26">
        <f t="shared" si="6"/>
        <v>0</v>
      </c>
    </row>
    <row r="23" spans="1:30" x14ac:dyDescent="0.25">
      <c r="A23" s="5">
        <v>15200</v>
      </c>
      <c r="B23" s="5">
        <v>1699</v>
      </c>
      <c r="C23" s="5">
        <v>33</v>
      </c>
      <c r="D23" s="6">
        <f t="shared" si="7"/>
        <v>3737.962962962963</v>
      </c>
      <c r="E23" s="6">
        <f t="shared" si="8"/>
        <v>72.222222222222229</v>
      </c>
      <c r="G23" s="7"/>
      <c r="H23" s="5">
        <v>164</v>
      </c>
      <c r="I23" s="26">
        <f t="shared" si="9"/>
        <v>933.33333333333337</v>
      </c>
      <c r="K23" s="28"/>
      <c r="M23" s="16"/>
      <c r="N23" s="16"/>
      <c r="O23" s="16"/>
      <c r="P23" s="16"/>
      <c r="Q23" s="16"/>
      <c r="R23" s="16"/>
      <c r="S23" s="21"/>
      <c r="T23" s="21"/>
      <c r="U23" s="5">
        <f t="shared" si="0"/>
        <v>0</v>
      </c>
      <c r="V23" s="5">
        <v>-40.6</v>
      </c>
      <c r="W23" s="19">
        <f>881.47+((V22+V23)/2)</f>
        <v>835.87</v>
      </c>
      <c r="X23" s="19">
        <f t="shared" ref="X23:X58" si="13">W23/881.47</f>
        <v>0.94826823374590175</v>
      </c>
      <c r="Y23" s="24">
        <f t="shared" si="1"/>
        <v>3544.5915366964864</v>
      </c>
      <c r="Z23" s="24">
        <f t="shared" si="2"/>
        <v>68.486039103870681</v>
      </c>
      <c r="AA23" s="24">
        <f t="shared" si="3"/>
        <v>0</v>
      </c>
      <c r="AB23" s="26">
        <f t="shared" si="4"/>
        <v>3544.5915366964864</v>
      </c>
      <c r="AC23" s="26">
        <f t="shared" si="5"/>
        <v>72.222222222222229</v>
      </c>
      <c r="AD23" s="26">
        <f t="shared" si="6"/>
        <v>0</v>
      </c>
    </row>
    <row r="24" spans="1:30" x14ac:dyDescent="0.25">
      <c r="A24" s="5">
        <v>15250</v>
      </c>
      <c r="B24" s="5">
        <v>758</v>
      </c>
      <c r="C24" s="5">
        <v>62</v>
      </c>
      <c r="D24" s="6">
        <f t="shared" si="7"/>
        <v>2275</v>
      </c>
      <c r="E24" s="6">
        <f t="shared" si="8"/>
        <v>87.962962962962962</v>
      </c>
      <c r="G24" s="7"/>
      <c r="H24" s="5">
        <v>149</v>
      </c>
      <c r="I24" s="26">
        <f t="shared" si="9"/>
        <v>869.44444444444446</v>
      </c>
      <c r="K24" s="28"/>
      <c r="M24" s="16"/>
      <c r="N24" s="16"/>
      <c r="O24" s="16"/>
      <c r="P24" s="16"/>
      <c r="Q24" s="16"/>
      <c r="R24" s="16"/>
      <c r="S24" s="21"/>
      <c r="T24" s="21"/>
      <c r="U24" s="5">
        <f t="shared" si="0"/>
        <v>0</v>
      </c>
      <c r="V24" s="5">
        <v>-33.299999999999997</v>
      </c>
      <c r="W24" s="19">
        <f t="shared" ref="W24:W57" si="14">881.47+((V23+V24)/2)</f>
        <v>844.52</v>
      </c>
      <c r="X24" s="19">
        <f t="shared" si="13"/>
        <v>0.9580813867743655</v>
      </c>
      <c r="Y24" s="24">
        <f t="shared" si="1"/>
        <v>2179.6351549116816</v>
      </c>
      <c r="Z24" s="24">
        <f t="shared" si="2"/>
        <v>84.275677540337711</v>
      </c>
      <c r="AA24" s="24">
        <f t="shared" si="3"/>
        <v>0</v>
      </c>
      <c r="AB24" s="26">
        <f t="shared" si="4"/>
        <v>2179.6351549116816</v>
      </c>
      <c r="AC24" s="26">
        <f t="shared" si="5"/>
        <v>87.962962962962962</v>
      </c>
      <c r="AD24" s="26">
        <f t="shared" si="6"/>
        <v>0</v>
      </c>
    </row>
    <row r="25" spans="1:30" x14ac:dyDescent="0.25">
      <c r="A25" s="5">
        <v>15300</v>
      </c>
      <c r="B25" s="5">
        <v>0</v>
      </c>
      <c r="C25" s="5">
        <v>1645</v>
      </c>
      <c r="D25" s="6">
        <f t="shared" si="7"/>
        <v>701.85185185185185</v>
      </c>
      <c r="E25" s="6">
        <f t="shared" si="8"/>
        <v>1580.5555555555557</v>
      </c>
      <c r="G25" s="7"/>
      <c r="H25" s="5">
        <v>176</v>
      </c>
      <c r="I25" s="26">
        <f t="shared" si="9"/>
        <v>902.77777777777783</v>
      </c>
      <c r="K25" s="28"/>
      <c r="M25" s="16"/>
      <c r="N25" s="16"/>
      <c r="O25" s="16"/>
      <c r="P25" s="16"/>
      <c r="Q25" s="16"/>
      <c r="R25" s="16"/>
      <c r="S25" s="21"/>
      <c r="T25" s="21"/>
      <c r="U25" s="5">
        <f t="shared" si="0"/>
        <v>0</v>
      </c>
      <c r="V25" s="5">
        <v>17.8</v>
      </c>
      <c r="W25" s="19">
        <f t="shared" si="14"/>
        <v>873.72</v>
      </c>
      <c r="X25" s="19">
        <f t="shared" si="13"/>
        <v>0.99120786867391975</v>
      </c>
      <c r="Y25" s="24">
        <f t="shared" si="1"/>
        <v>695.6810781989177</v>
      </c>
      <c r="Z25" s="24">
        <f t="shared" si="2"/>
        <v>1566.6591035429456</v>
      </c>
      <c r="AA25" s="24">
        <f t="shared" si="3"/>
        <v>0</v>
      </c>
      <c r="AB25" s="26">
        <f t="shared" si="4"/>
        <v>701.85185185185185</v>
      </c>
      <c r="AC25" s="26">
        <f t="shared" si="5"/>
        <v>1580.5555555555557</v>
      </c>
      <c r="AD25" s="26">
        <f t="shared" si="6"/>
        <v>0</v>
      </c>
    </row>
    <row r="26" spans="1:30" x14ac:dyDescent="0.25">
      <c r="A26" s="5">
        <v>15350</v>
      </c>
      <c r="B26" s="5">
        <v>5</v>
      </c>
      <c r="C26" s="5">
        <v>2436</v>
      </c>
      <c r="D26" s="6">
        <f t="shared" si="7"/>
        <v>4.6296296296296298</v>
      </c>
      <c r="E26" s="6">
        <f t="shared" si="8"/>
        <v>3778.7037037037039</v>
      </c>
      <c r="G26" s="7"/>
      <c r="H26" s="5">
        <v>151</v>
      </c>
      <c r="I26" s="26">
        <f t="shared" si="9"/>
        <v>908.33333333333337</v>
      </c>
      <c r="K26" s="28"/>
      <c r="M26" s="16"/>
      <c r="N26" s="16"/>
      <c r="O26" s="16"/>
      <c r="P26" s="16"/>
      <c r="Q26" s="16"/>
      <c r="R26" s="16"/>
      <c r="S26" s="21"/>
      <c r="T26" s="21"/>
      <c r="U26" s="5">
        <f t="shared" si="0"/>
        <v>0</v>
      </c>
      <c r="V26" s="5">
        <v>-12.6</v>
      </c>
      <c r="W26" s="19">
        <f t="shared" si="14"/>
        <v>884.07</v>
      </c>
      <c r="X26" s="19">
        <f t="shared" si="13"/>
        <v>1.0029496182513302</v>
      </c>
      <c r="Y26" s="24">
        <f t="shared" si="1"/>
        <v>4.6432852696820843</v>
      </c>
      <c r="Z26" s="24">
        <f t="shared" si="2"/>
        <v>3789.8494371145175</v>
      </c>
      <c r="AA26" s="24">
        <f t="shared" si="3"/>
        <v>0</v>
      </c>
      <c r="AB26" s="26">
        <f t="shared" si="4"/>
        <v>4.6296296296296298</v>
      </c>
      <c r="AC26" s="26">
        <f t="shared" si="5"/>
        <v>3778.7037037037039</v>
      </c>
      <c r="AD26" s="26">
        <f t="shared" si="6"/>
        <v>0</v>
      </c>
    </row>
    <row r="27" spans="1:30" x14ac:dyDescent="0.25">
      <c r="A27" s="5">
        <v>15400</v>
      </c>
      <c r="B27" s="5">
        <v>175</v>
      </c>
      <c r="C27" s="5">
        <v>9379</v>
      </c>
      <c r="D27" s="6">
        <f t="shared" si="7"/>
        <v>166.66666666666666</v>
      </c>
      <c r="E27" s="6">
        <f t="shared" si="8"/>
        <v>10939.814814814816</v>
      </c>
      <c r="G27" s="7"/>
      <c r="H27" s="5">
        <v>300</v>
      </c>
      <c r="I27" s="26">
        <f t="shared" si="9"/>
        <v>1252.7777777777778</v>
      </c>
      <c r="K27" s="28"/>
      <c r="M27" s="16">
        <v>175</v>
      </c>
      <c r="N27" s="16">
        <v>-213.9</v>
      </c>
      <c r="O27" s="16"/>
      <c r="P27" s="16"/>
      <c r="Q27" s="16"/>
      <c r="R27" s="16"/>
      <c r="S27" s="21">
        <v>9379</v>
      </c>
      <c r="T27" s="21">
        <v>-44</v>
      </c>
      <c r="U27" s="5">
        <f t="shared" si="0"/>
        <v>9554</v>
      </c>
      <c r="V27" s="18">
        <f>((M27*N27)+(O27*P27)+(Q27*R27)+(S27*T27))/U27</f>
        <v>-47.112047310027215</v>
      </c>
      <c r="W27" s="19">
        <f t="shared" si="14"/>
        <v>851.61397634498644</v>
      </c>
      <c r="X27" s="19">
        <f t="shared" si="13"/>
        <v>0.96612927989039488</v>
      </c>
      <c r="Y27" s="24">
        <f t="shared" si="1"/>
        <v>161.02154664839912</v>
      </c>
      <c r="Z27" s="24">
        <f t="shared" si="2"/>
        <v>10569.275409171312</v>
      </c>
      <c r="AA27" s="24">
        <f t="shared" si="3"/>
        <v>0</v>
      </c>
      <c r="AB27" s="26">
        <f t="shared" si="4"/>
        <v>166.66666666666666</v>
      </c>
      <c r="AC27" s="26">
        <f t="shared" si="5"/>
        <v>10569.275409171312</v>
      </c>
      <c r="AD27" s="26">
        <f t="shared" si="6"/>
        <v>0</v>
      </c>
    </row>
    <row r="28" spans="1:30" x14ac:dyDescent="0.25">
      <c r="A28" s="5">
        <v>15450</v>
      </c>
      <c r="B28" s="5">
        <v>111</v>
      </c>
      <c r="C28" s="5">
        <v>14492</v>
      </c>
      <c r="D28" s="6">
        <f t="shared" si="7"/>
        <v>264.81481481481484</v>
      </c>
      <c r="E28" s="6">
        <f t="shared" si="8"/>
        <v>22102.777777777777</v>
      </c>
      <c r="G28" s="7"/>
      <c r="H28" s="5">
        <v>324</v>
      </c>
      <c r="I28" s="26">
        <f t="shared" si="9"/>
        <v>1733.3333333333333</v>
      </c>
      <c r="K28" s="28"/>
      <c r="M28" s="16">
        <v>111</v>
      </c>
      <c r="N28" s="16">
        <v>-190.1</v>
      </c>
      <c r="O28" s="16"/>
      <c r="P28" s="16"/>
      <c r="Q28" s="16"/>
      <c r="R28" s="16"/>
      <c r="S28" s="21">
        <v>14492</v>
      </c>
      <c r="T28" s="21">
        <v>-19.8</v>
      </c>
      <c r="U28" s="5">
        <f t="shared" si="0"/>
        <v>14603</v>
      </c>
      <c r="V28" s="18">
        <f>((M28*N28)+(O28*P28)+(Q28*R28)+(S28*T28))/U28</f>
        <v>-21.094480586180921</v>
      </c>
      <c r="W28" s="19">
        <f t="shared" si="14"/>
        <v>847.36673605189594</v>
      </c>
      <c r="X28" s="19">
        <f t="shared" si="13"/>
        <v>0.96131091931874701</v>
      </c>
      <c r="Y28" s="24">
        <f t="shared" si="1"/>
        <v>254.5693730788534</v>
      </c>
      <c r="Z28" s="24">
        <f t="shared" si="2"/>
        <v>21247.641625053526</v>
      </c>
      <c r="AA28" s="24">
        <f t="shared" si="3"/>
        <v>0</v>
      </c>
      <c r="AB28" s="26">
        <f t="shared" si="4"/>
        <v>264.81481481481484</v>
      </c>
      <c r="AC28" s="26">
        <f t="shared" si="5"/>
        <v>21247.641625053526</v>
      </c>
      <c r="AD28" s="26">
        <f t="shared" si="6"/>
        <v>0</v>
      </c>
    </row>
    <row r="29" spans="1:30" x14ac:dyDescent="0.25">
      <c r="A29" s="5">
        <v>15500</v>
      </c>
      <c r="B29" s="5">
        <v>103</v>
      </c>
      <c r="C29" s="5">
        <v>16967</v>
      </c>
      <c r="D29" s="6">
        <f t="shared" si="7"/>
        <v>198.14814814814815</v>
      </c>
      <c r="E29" s="6">
        <f t="shared" si="8"/>
        <v>29128.703703703704</v>
      </c>
      <c r="G29" s="7"/>
      <c r="H29" s="5">
        <v>344</v>
      </c>
      <c r="I29" s="26">
        <f t="shared" si="9"/>
        <v>1855.5555555555557</v>
      </c>
      <c r="K29" s="28"/>
      <c r="M29" s="16"/>
      <c r="N29" s="16"/>
      <c r="O29" s="16"/>
      <c r="P29" s="16"/>
      <c r="Q29" s="16"/>
      <c r="R29" s="16"/>
      <c r="S29" s="21"/>
      <c r="T29" s="21"/>
      <c r="U29" s="5">
        <f t="shared" si="0"/>
        <v>0</v>
      </c>
      <c r="V29" s="5">
        <v>14.4</v>
      </c>
      <c r="W29" s="19">
        <f t="shared" si="14"/>
        <v>878.12275970690962</v>
      </c>
      <c r="X29" s="19">
        <f t="shared" si="13"/>
        <v>0.99620266113073574</v>
      </c>
      <c r="Y29" s="24">
        <f t="shared" si="1"/>
        <v>197.39571248331245</v>
      </c>
      <c r="Z29" s="24">
        <f t="shared" si="2"/>
        <v>29018.092144918348</v>
      </c>
      <c r="AA29" s="24">
        <f t="shared" si="3"/>
        <v>0</v>
      </c>
      <c r="AB29" s="26">
        <f t="shared" si="4"/>
        <v>198.14814814814815</v>
      </c>
      <c r="AC29" s="26">
        <f t="shared" si="5"/>
        <v>29018.092144918348</v>
      </c>
      <c r="AD29" s="26">
        <f t="shared" si="6"/>
        <v>0</v>
      </c>
    </row>
    <row r="30" spans="1:30" x14ac:dyDescent="0.25">
      <c r="A30" s="5">
        <v>15550</v>
      </c>
      <c r="B30" s="5">
        <v>17</v>
      </c>
      <c r="C30" s="5">
        <v>17943</v>
      </c>
      <c r="D30" s="6">
        <f t="shared" si="7"/>
        <v>111.11111111111111</v>
      </c>
      <c r="E30" s="6">
        <f t="shared" si="8"/>
        <v>32324.074074074073</v>
      </c>
      <c r="G30" s="7"/>
      <c r="H30" s="5">
        <v>362</v>
      </c>
      <c r="I30" s="26">
        <f t="shared" si="9"/>
        <v>1961.1111111111111</v>
      </c>
      <c r="K30" s="28"/>
      <c r="M30" s="16"/>
      <c r="N30" s="16"/>
      <c r="O30" s="16"/>
      <c r="P30" s="16"/>
      <c r="Q30" s="16"/>
      <c r="R30" s="16"/>
      <c r="S30" s="21"/>
      <c r="T30" s="21"/>
      <c r="U30" s="5">
        <f t="shared" si="0"/>
        <v>0</v>
      </c>
      <c r="V30" s="5">
        <v>43.9</v>
      </c>
      <c r="W30" s="19">
        <f t="shared" si="14"/>
        <v>910.62</v>
      </c>
      <c r="X30" s="19">
        <f t="shared" si="13"/>
        <v>1.033069758471644</v>
      </c>
      <c r="Y30" s="24">
        <f t="shared" si="1"/>
        <v>114.78552871907155</v>
      </c>
      <c r="Z30" s="24">
        <f t="shared" si="2"/>
        <v>33393.023396523233</v>
      </c>
      <c r="AA30" s="24">
        <f t="shared" si="3"/>
        <v>0</v>
      </c>
      <c r="AB30" s="26">
        <f t="shared" si="4"/>
        <v>111.11111111111111</v>
      </c>
      <c r="AC30" s="26">
        <f t="shared" si="5"/>
        <v>33393.023396523233</v>
      </c>
      <c r="AD30" s="26">
        <f t="shared" si="6"/>
        <v>0</v>
      </c>
    </row>
    <row r="31" spans="1:30" x14ac:dyDescent="0.25">
      <c r="A31" s="5">
        <v>15600</v>
      </c>
      <c r="B31" s="5">
        <v>13</v>
      </c>
      <c r="C31" s="5">
        <v>19045</v>
      </c>
      <c r="D31" s="6">
        <f t="shared" si="7"/>
        <v>27.777777777777779</v>
      </c>
      <c r="E31" s="6">
        <f t="shared" si="8"/>
        <v>34248.148148148146</v>
      </c>
      <c r="G31" s="7"/>
      <c r="H31" s="5">
        <v>416</v>
      </c>
      <c r="I31" s="26">
        <f t="shared" si="9"/>
        <v>2161.1111111111113</v>
      </c>
      <c r="K31" s="28"/>
      <c r="M31" s="16"/>
      <c r="N31" s="16"/>
      <c r="O31" s="16"/>
      <c r="P31" s="16"/>
      <c r="Q31" s="16"/>
      <c r="R31" s="16"/>
      <c r="S31" s="21"/>
      <c r="T31" s="21"/>
      <c r="U31" s="5">
        <f t="shared" si="0"/>
        <v>0</v>
      </c>
      <c r="V31" s="5">
        <v>70.7</v>
      </c>
      <c r="W31" s="19">
        <f t="shared" si="14"/>
        <v>938.77</v>
      </c>
      <c r="X31" s="19">
        <f t="shared" si="13"/>
        <v>1.0650050483850839</v>
      </c>
      <c r="Y31" s="24">
        <f t="shared" si="1"/>
        <v>29.583473566252334</v>
      </c>
      <c r="Z31" s="24">
        <f t="shared" si="2"/>
        <v>36474.450675618042</v>
      </c>
      <c r="AA31" s="24">
        <f t="shared" si="3"/>
        <v>0</v>
      </c>
      <c r="AB31" s="26">
        <f t="shared" si="4"/>
        <v>27.777777777777779</v>
      </c>
      <c r="AC31" s="26">
        <f t="shared" si="5"/>
        <v>36474.450675618042</v>
      </c>
      <c r="AD31" s="26">
        <f t="shared" si="6"/>
        <v>0</v>
      </c>
    </row>
    <row r="32" spans="1:30" x14ac:dyDescent="0.25">
      <c r="A32" s="5">
        <v>15650</v>
      </c>
      <c r="B32" s="5">
        <v>11</v>
      </c>
      <c r="C32" s="5">
        <v>12369</v>
      </c>
      <c r="D32" s="6">
        <f t="shared" si="7"/>
        <v>22.222222222222221</v>
      </c>
      <c r="E32" s="6">
        <f t="shared" si="8"/>
        <v>29087.037037037036</v>
      </c>
      <c r="G32" s="7"/>
      <c r="H32" s="5">
        <v>414</v>
      </c>
      <c r="I32" s="26">
        <f t="shared" si="9"/>
        <v>2305.5555555555557</v>
      </c>
      <c r="K32" s="28"/>
      <c r="M32" s="16"/>
      <c r="N32" s="16"/>
      <c r="O32" s="16"/>
      <c r="P32" s="16"/>
      <c r="Q32" s="16"/>
      <c r="R32" s="16"/>
      <c r="S32" s="21"/>
      <c r="T32" s="21"/>
      <c r="U32" s="5">
        <f t="shared" si="0"/>
        <v>0</v>
      </c>
      <c r="V32" s="5">
        <v>57.3</v>
      </c>
      <c r="W32" s="19">
        <f t="shared" si="14"/>
        <v>945.47</v>
      </c>
      <c r="X32" s="19">
        <f t="shared" si="13"/>
        <v>1.0726059877250502</v>
      </c>
      <c r="Y32" s="24">
        <f t="shared" si="1"/>
        <v>23.835688616112225</v>
      </c>
      <c r="Z32" s="24">
        <f t="shared" si="2"/>
        <v>31198.930091106227</v>
      </c>
      <c r="AA32" s="24">
        <f t="shared" si="3"/>
        <v>0</v>
      </c>
      <c r="AB32" s="26">
        <f t="shared" si="4"/>
        <v>22.222222222222221</v>
      </c>
      <c r="AC32" s="26">
        <f t="shared" si="5"/>
        <v>31198.930091106227</v>
      </c>
      <c r="AD32" s="26">
        <f t="shared" si="6"/>
        <v>0</v>
      </c>
    </row>
    <row r="33" spans="1:30" x14ac:dyDescent="0.25">
      <c r="A33" s="5">
        <v>15700</v>
      </c>
      <c r="B33" s="5">
        <v>20</v>
      </c>
      <c r="C33" s="5">
        <v>7007</v>
      </c>
      <c r="D33" s="6">
        <f t="shared" si="7"/>
        <v>28.703703703703702</v>
      </c>
      <c r="E33" s="6">
        <f t="shared" si="8"/>
        <v>17940.740740740741</v>
      </c>
      <c r="G33" s="7"/>
      <c r="H33" s="5">
        <v>314</v>
      </c>
      <c r="I33" s="26">
        <f t="shared" si="9"/>
        <v>2022.2222222222222</v>
      </c>
      <c r="K33" s="28"/>
      <c r="M33" s="16"/>
      <c r="N33" s="16"/>
      <c r="O33" s="16"/>
      <c r="P33" s="16"/>
      <c r="Q33" s="16"/>
      <c r="R33" s="16"/>
      <c r="S33" s="21"/>
      <c r="T33" s="21"/>
      <c r="U33" s="5">
        <f t="shared" si="0"/>
        <v>0</v>
      </c>
      <c r="V33" s="5">
        <v>36.200000000000003</v>
      </c>
      <c r="W33" s="19">
        <f t="shared" si="14"/>
        <v>928.22</v>
      </c>
      <c r="X33" s="19">
        <f t="shared" si="13"/>
        <v>1.0530364050960328</v>
      </c>
      <c r="Y33" s="24">
        <f t="shared" si="1"/>
        <v>30.22604496108983</v>
      </c>
      <c r="Z33" s="24">
        <f t="shared" si="2"/>
        <v>18892.253134389568</v>
      </c>
      <c r="AA33" s="24">
        <f t="shared" si="3"/>
        <v>0</v>
      </c>
      <c r="AB33" s="26">
        <f t="shared" si="4"/>
        <v>28.703703703703702</v>
      </c>
      <c r="AC33" s="26">
        <f t="shared" si="5"/>
        <v>18892.253134389568</v>
      </c>
      <c r="AD33" s="26">
        <f t="shared" si="6"/>
        <v>0</v>
      </c>
    </row>
    <row r="34" spans="1:30" x14ac:dyDescent="0.25">
      <c r="A34" s="5">
        <v>15750</v>
      </c>
      <c r="B34" s="5">
        <v>43</v>
      </c>
      <c r="C34" s="5">
        <v>2913</v>
      </c>
      <c r="D34" s="6">
        <f t="shared" si="7"/>
        <v>58.333333333333336</v>
      </c>
      <c r="E34" s="6">
        <f t="shared" si="8"/>
        <v>9185.1851851851843</v>
      </c>
      <c r="G34" s="7"/>
      <c r="H34" s="5">
        <v>197</v>
      </c>
      <c r="I34" s="26">
        <f t="shared" si="9"/>
        <v>1419.4444444444443</v>
      </c>
      <c r="K34" s="28"/>
      <c r="M34" s="16">
        <v>43</v>
      </c>
      <c r="N34" s="16">
        <v>-73.7</v>
      </c>
      <c r="O34" s="16"/>
      <c r="P34" s="16"/>
      <c r="Q34" s="16"/>
      <c r="R34" s="16"/>
      <c r="S34" s="21">
        <v>2913</v>
      </c>
      <c r="T34" s="21">
        <v>27.3</v>
      </c>
      <c r="U34" s="5">
        <f t="shared" si="0"/>
        <v>2956</v>
      </c>
      <c r="V34" s="18">
        <f>((M34*N34)+(O34*P34)+(Q34*R34)+(S34*T34))/U34</f>
        <v>25.830784844384304</v>
      </c>
      <c r="W34" s="19">
        <f t="shared" si="14"/>
        <v>912.48539242219215</v>
      </c>
      <c r="X34" s="19">
        <f t="shared" si="13"/>
        <v>1.0351859875233327</v>
      </c>
      <c r="Y34" s="24">
        <f t="shared" si="1"/>
        <v>60.385849272194406</v>
      </c>
      <c r="Z34" s="24">
        <f t="shared" si="2"/>
        <v>9508.3749965106108</v>
      </c>
      <c r="AA34" s="24">
        <f t="shared" si="3"/>
        <v>0</v>
      </c>
      <c r="AB34" s="26">
        <f t="shared" si="4"/>
        <v>58.333333333333336</v>
      </c>
      <c r="AC34" s="26">
        <f t="shared" si="5"/>
        <v>9508.3749965106108</v>
      </c>
      <c r="AD34" s="26">
        <f t="shared" si="6"/>
        <v>0</v>
      </c>
    </row>
    <row r="35" spans="1:30" x14ac:dyDescent="0.25">
      <c r="A35" s="5">
        <v>15800</v>
      </c>
      <c r="B35" s="5">
        <v>51</v>
      </c>
      <c r="C35" s="5">
        <v>323</v>
      </c>
      <c r="D35" s="6">
        <f t="shared" si="7"/>
        <v>87.037037037037038</v>
      </c>
      <c r="E35" s="6">
        <f t="shared" si="8"/>
        <v>2996.2962962962961</v>
      </c>
      <c r="G35" s="7"/>
      <c r="H35" s="5">
        <v>63</v>
      </c>
      <c r="I35" s="26">
        <f t="shared" si="9"/>
        <v>722.22222222222217</v>
      </c>
      <c r="K35" s="28"/>
      <c r="M35" s="16">
        <v>51</v>
      </c>
      <c r="N35" s="16">
        <v>-35.200000000000003</v>
      </c>
      <c r="O35" s="16"/>
      <c r="P35" s="16"/>
      <c r="Q35" s="16"/>
      <c r="R35" s="16"/>
      <c r="S35" s="21">
        <v>323</v>
      </c>
      <c r="T35" s="21">
        <v>15</v>
      </c>
      <c r="U35" s="5">
        <f t="shared" si="0"/>
        <v>374</v>
      </c>
      <c r="V35" s="18">
        <f>((M35*N35)+(O35*P35)+(Q35*R35)+(S35*T35))/U35</f>
        <v>8.1545454545454543</v>
      </c>
      <c r="W35" s="19">
        <f t="shared" si="14"/>
        <v>898.4626651494649</v>
      </c>
      <c r="X35" s="19">
        <f t="shared" si="13"/>
        <v>1.0192776443321552</v>
      </c>
      <c r="Y35" s="24">
        <f t="shared" si="1"/>
        <v>88.714906080761651</v>
      </c>
      <c r="Z35" s="24">
        <f t="shared" si="2"/>
        <v>3054.0578306100501</v>
      </c>
      <c r="AA35" s="24">
        <f t="shared" si="3"/>
        <v>0</v>
      </c>
      <c r="AB35" s="26">
        <f t="shared" si="4"/>
        <v>87.037037037037038</v>
      </c>
      <c r="AC35" s="26">
        <f t="shared" si="5"/>
        <v>3054.0578306100501</v>
      </c>
      <c r="AD35" s="26">
        <f t="shared" si="6"/>
        <v>0</v>
      </c>
    </row>
    <row r="36" spans="1:30" x14ac:dyDescent="0.25">
      <c r="A36" s="5">
        <v>15850</v>
      </c>
      <c r="B36" s="5">
        <v>660</v>
      </c>
      <c r="C36" s="5">
        <v>0</v>
      </c>
      <c r="D36" s="6">
        <f t="shared" si="7"/>
        <v>658.33333333333337</v>
      </c>
      <c r="E36" s="6">
        <f t="shared" si="8"/>
        <v>299.07407407407408</v>
      </c>
      <c r="G36" s="7"/>
      <c r="H36" s="5">
        <v>89</v>
      </c>
      <c r="I36" s="26">
        <f t="shared" si="9"/>
        <v>422.22222222222223</v>
      </c>
      <c r="K36" s="28"/>
      <c r="M36" s="16"/>
      <c r="N36" s="16"/>
      <c r="O36" s="16"/>
      <c r="P36" s="16"/>
      <c r="Q36" s="16"/>
      <c r="R36" s="16"/>
      <c r="S36" s="21"/>
      <c r="T36" s="21"/>
      <c r="U36" s="5">
        <f t="shared" si="0"/>
        <v>0</v>
      </c>
      <c r="V36" s="5">
        <v>-3</v>
      </c>
      <c r="W36" s="19">
        <f t="shared" si="14"/>
        <v>884.0472727272728</v>
      </c>
      <c r="X36" s="19">
        <f t="shared" si="13"/>
        <v>1.0029238348750074</v>
      </c>
      <c r="Y36" s="24">
        <f t="shared" si="1"/>
        <v>660.25819129271326</v>
      </c>
      <c r="Z36" s="24">
        <f t="shared" si="2"/>
        <v>299.94851728206237</v>
      </c>
      <c r="AA36" s="24">
        <f t="shared" si="3"/>
        <v>0</v>
      </c>
      <c r="AB36" s="26">
        <f t="shared" si="4"/>
        <v>658.33333333333337</v>
      </c>
      <c r="AC36" s="26">
        <f t="shared" si="5"/>
        <v>299.07407407407408</v>
      </c>
      <c r="AD36" s="26">
        <f t="shared" si="6"/>
        <v>0</v>
      </c>
    </row>
    <row r="37" spans="1:30" x14ac:dyDescent="0.25">
      <c r="A37" s="5">
        <v>15900</v>
      </c>
      <c r="B37" s="5">
        <v>2348</v>
      </c>
      <c r="C37" s="5">
        <v>0</v>
      </c>
      <c r="D37" s="6">
        <f t="shared" si="7"/>
        <v>2785.1851851851852</v>
      </c>
      <c r="E37" s="6">
        <f t="shared" si="8"/>
        <v>0</v>
      </c>
      <c r="G37" s="7"/>
      <c r="H37" s="5">
        <v>192</v>
      </c>
      <c r="I37" s="26">
        <f t="shared" si="9"/>
        <v>780.55555555555554</v>
      </c>
      <c r="K37" s="28"/>
      <c r="M37" s="16"/>
      <c r="N37" s="16"/>
      <c r="O37" s="16"/>
      <c r="P37" s="16"/>
      <c r="Q37" s="16"/>
      <c r="R37" s="16"/>
      <c r="S37" s="21"/>
      <c r="T37" s="21"/>
      <c r="U37" s="5">
        <f t="shared" si="0"/>
        <v>0</v>
      </c>
      <c r="V37" s="5">
        <v>-0.9</v>
      </c>
      <c r="W37" s="19">
        <f t="shared" si="14"/>
        <v>879.52</v>
      </c>
      <c r="X37" s="19">
        <f t="shared" si="13"/>
        <v>0.99778778631150233</v>
      </c>
      <c r="Y37" s="24">
        <f t="shared" si="1"/>
        <v>2779.0237603935175</v>
      </c>
      <c r="Z37" s="24">
        <f t="shared" si="2"/>
        <v>0</v>
      </c>
      <c r="AA37" s="24">
        <f t="shared" si="3"/>
        <v>0</v>
      </c>
      <c r="AB37" s="26">
        <f t="shared" si="4"/>
        <v>2785.1851851851852</v>
      </c>
      <c r="AC37" s="26">
        <f t="shared" si="5"/>
        <v>0</v>
      </c>
      <c r="AD37" s="26">
        <f t="shared" si="6"/>
        <v>0</v>
      </c>
    </row>
    <row r="38" spans="1:30" x14ac:dyDescent="0.25">
      <c r="A38" s="5">
        <v>15950</v>
      </c>
      <c r="B38" s="5">
        <v>3195</v>
      </c>
      <c r="C38" s="5">
        <v>0</v>
      </c>
      <c r="D38" s="6">
        <f t="shared" si="7"/>
        <v>5132.4074074074078</v>
      </c>
      <c r="E38" s="6">
        <f t="shared" si="8"/>
        <v>0</v>
      </c>
      <c r="G38" s="7"/>
      <c r="H38" s="5">
        <v>206</v>
      </c>
      <c r="I38" s="26">
        <f t="shared" si="9"/>
        <v>1105.5555555555557</v>
      </c>
      <c r="K38" s="28"/>
      <c r="M38" s="16"/>
      <c r="N38" s="16"/>
      <c r="O38" s="16"/>
      <c r="P38" s="16"/>
      <c r="Q38" s="16"/>
      <c r="R38" s="16"/>
      <c r="S38" s="21"/>
      <c r="T38" s="21"/>
      <c r="U38" s="5">
        <f t="shared" si="0"/>
        <v>0</v>
      </c>
      <c r="V38" s="5">
        <v>-15.3</v>
      </c>
      <c r="W38" s="19">
        <f t="shared" si="14"/>
        <v>873.37</v>
      </c>
      <c r="X38" s="19">
        <f t="shared" si="13"/>
        <v>0.99081080467854832</v>
      </c>
      <c r="Y38" s="24">
        <f t="shared" si="1"/>
        <v>5085.244713271476</v>
      </c>
      <c r="Z38" s="24">
        <f t="shared" si="2"/>
        <v>0</v>
      </c>
      <c r="AA38" s="24">
        <f t="shared" si="3"/>
        <v>0</v>
      </c>
      <c r="AB38" s="26">
        <f t="shared" si="4"/>
        <v>5085.244713271476</v>
      </c>
      <c r="AC38" s="26">
        <f t="shared" si="5"/>
        <v>0</v>
      </c>
      <c r="AD38" s="26">
        <f t="shared" si="6"/>
        <v>0</v>
      </c>
    </row>
    <row r="39" spans="1:30" x14ac:dyDescent="0.25">
      <c r="A39" s="5">
        <v>16000</v>
      </c>
      <c r="B39" s="5">
        <v>2419</v>
      </c>
      <c r="C39" s="5">
        <v>0</v>
      </c>
      <c r="D39" s="6">
        <f t="shared" si="7"/>
        <v>5198.1481481481478</v>
      </c>
      <c r="E39" s="6">
        <f t="shared" si="8"/>
        <v>0</v>
      </c>
      <c r="G39" s="7"/>
      <c r="H39" s="5">
        <v>161</v>
      </c>
      <c r="I39" s="26">
        <f t="shared" si="9"/>
        <v>1019.4444444444445</v>
      </c>
      <c r="K39" s="28"/>
      <c r="M39" s="16"/>
      <c r="N39" s="16"/>
      <c r="O39" s="16"/>
      <c r="P39" s="16"/>
      <c r="Q39" s="16"/>
      <c r="R39" s="16"/>
      <c r="S39" s="21"/>
      <c r="T39" s="21"/>
      <c r="U39" s="5">
        <f t="shared" si="0"/>
        <v>0</v>
      </c>
      <c r="V39" s="5">
        <v>-38.200000000000003</v>
      </c>
      <c r="W39" s="19">
        <f t="shared" si="14"/>
        <v>854.72</v>
      </c>
      <c r="X39" s="19">
        <f t="shared" si="13"/>
        <v>0.96965296606804541</v>
      </c>
      <c r="Y39" s="24">
        <f t="shared" si="1"/>
        <v>5040.3997699129686</v>
      </c>
      <c r="Z39" s="24">
        <f t="shared" si="2"/>
        <v>0</v>
      </c>
      <c r="AA39" s="24">
        <f t="shared" si="3"/>
        <v>0</v>
      </c>
      <c r="AB39" s="26">
        <f t="shared" si="4"/>
        <v>5040.3997699129686</v>
      </c>
      <c r="AC39" s="26">
        <f t="shared" si="5"/>
        <v>0</v>
      </c>
      <c r="AD39" s="26">
        <f t="shared" si="6"/>
        <v>0</v>
      </c>
    </row>
    <row r="40" spans="1:30" x14ac:dyDescent="0.25">
      <c r="A40" s="5">
        <v>16050</v>
      </c>
      <c r="B40" s="5">
        <v>7783</v>
      </c>
      <c r="C40" s="5">
        <v>6308</v>
      </c>
      <c r="D40" s="6">
        <f t="shared" si="7"/>
        <v>9446.2962962962956</v>
      </c>
      <c r="E40" s="6">
        <f t="shared" si="8"/>
        <v>5840.7407407407409</v>
      </c>
      <c r="F40" s="9">
        <v>1844</v>
      </c>
      <c r="G40" s="6">
        <f>((0+F40)*(50))/(2*27)</f>
        <v>1707.4074074074074</v>
      </c>
      <c r="H40" s="5">
        <v>571</v>
      </c>
      <c r="I40" s="26">
        <f t="shared" si="9"/>
        <v>2033.3333333333333</v>
      </c>
      <c r="K40" s="28"/>
      <c r="M40" s="16">
        <v>928</v>
      </c>
      <c r="N40" s="16">
        <v>-55.2</v>
      </c>
      <c r="O40" s="16">
        <v>6356</v>
      </c>
      <c r="P40" s="16">
        <v>169.8</v>
      </c>
      <c r="Q40" s="16">
        <v>498</v>
      </c>
      <c r="R40" s="16">
        <v>380.5</v>
      </c>
      <c r="S40" s="21">
        <v>8153</v>
      </c>
      <c r="T40" s="21">
        <v>178.8</v>
      </c>
      <c r="U40" s="5">
        <f t="shared" si="0"/>
        <v>15935</v>
      </c>
      <c r="V40" s="18">
        <f>((M40*N40)+(O40*P40)+(Q40*R40)+(S40*T40))/U40</f>
        <v>167.88632569814877</v>
      </c>
      <c r="W40" s="19">
        <f t="shared" si="14"/>
        <v>946.31316284907439</v>
      </c>
      <c r="X40" s="19">
        <f t="shared" si="13"/>
        <v>1.0735625294667708</v>
      </c>
      <c r="Y40" s="24">
        <f t="shared" si="1"/>
        <v>10141.189745944439</v>
      </c>
      <c r="Z40" s="24">
        <f t="shared" si="2"/>
        <v>6270.4004035892503</v>
      </c>
      <c r="AA40" s="24">
        <f t="shared" si="3"/>
        <v>1833.0086151265975</v>
      </c>
      <c r="AB40" s="26">
        <f t="shared" si="4"/>
        <v>10141.189745944439</v>
      </c>
      <c r="AC40" s="26">
        <f t="shared" si="5"/>
        <v>6270.4004035892503</v>
      </c>
      <c r="AD40" s="26">
        <f t="shared" si="6"/>
        <v>1833.0086151265975</v>
      </c>
    </row>
    <row r="41" spans="1:30" x14ac:dyDescent="0.25">
      <c r="A41" s="5">
        <v>16100</v>
      </c>
      <c r="B41" s="5">
        <v>6920</v>
      </c>
      <c r="C41" s="5">
        <v>10084</v>
      </c>
      <c r="D41" s="6">
        <f t="shared" si="7"/>
        <v>13613.888888888889</v>
      </c>
      <c r="E41" s="6">
        <f t="shared" si="8"/>
        <v>15177.777777777777</v>
      </c>
      <c r="F41" s="9">
        <v>1778</v>
      </c>
      <c r="G41" s="6">
        <f>((F40+F41)*(A41-A40))/(2*27)</f>
        <v>3353.7037037037039</v>
      </c>
      <c r="H41" s="5">
        <v>458</v>
      </c>
      <c r="I41" s="26">
        <f t="shared" si="9"/>
        <v>2858.3333333333335</v>
      </c>
      <c r="K41" s="28"/>
      <c r="M41" s="16">
        <v>72</v>
      </c>
      <c r="N41" s="16">
        <v>-44.4</v>
      </c>
      <c r="O41" s="16">
        <v>6075</v>
      </c>
      <c r="P41" s="16">
        <v>130.6</v>
      </c>
      <c r="Q41" s="16">
        <v>773</v>
      </c>
      <c r="R41" s="16">
        <v>349.6</v>
      </c>
      <c r="S41" s="21">
        <v>11862</v>
      </c>
      <c r="T41" s="21">
        <v>144.6</v>
      </c>
      <c r="U41" s="5">
        <f t="shared" si="0"/>
        <v>18782</v>
      </c>
      <c r="V41" s="18">
        <f t="shared" ref="V41:V57" si="15">((M41*N41)+(O41*P41)+(Q41*R41)+(S41*T41))/U41</f>
        <v>147.78427217548719</v>
      </c>
      <c r="W41" s="19">
        <f t="shared" si="14"/>
        <v>1039.305298936818</v>
      </c>
      <c r="X41" s="19">
        <f t="shared" si="13"/>
        <v>1.1790591840185349</v>
      </c>
      <c r="Y41" s="24">
        <f t="shared" si="1"/>
        <v>16051.580724652333</v>
      </c>
      <c r="Z41" s="24">
        <f t="shared" si="2"/>
        <v>17895.498281881319</v>
      </c>
      <c r="AA41" s="24">
        <f t="shared" si="3"/>
        <v>3954.2151523288276</v>
      </c>
      <c r="AB41" s="26">
        <f t="shared" si="4"/>
        <v>16051.580724652333</v>
      </c>
      <c r="AC41" s="26">
        <f t="shared" si="5"/>
        <v>17895.498281881319</v>
      </c>
      <c r="AD41" s="26">
        <f t="shared" si="6"/>
        <v>3954.2151523288276</v>
      </c>
    </row>
    <row r="42" spans="1:30" x14ac:dyDescent="0.25">
      <c r="A42" s="5">
        <v>16150</v>
      </c>
      <c r="B42" s="5">
        <v>7543</v>
      </c>
      <c r="C42" s="5">
        <v>12452</v>
      </c>
      <c r="D42" s="6">
        <f t="shared" si="7"/>
        <v>13391.666666666666</v>
      </c>
      <c r="E42" s="6">
        <f t="shared" si="8"/>
        <v>20866.666666666668</v>
      </c>
      <c r="F42" s="9">
        <v>3072</v>
      </c>
      <c r="G42" s="6">
        <f t="shared" ref="G42:G57" si="16">((F41+F42)*(A42-A41))/(2*27)</f>
        <v>4490.7407407407409</v>
      </c>
      <c r="H42" s="5">
        <v>508</v>
      </c>
      <c r="I42" s="26">
        <f t="shared" si="9"/>
        <v>2683.3333333333335</v>
      </c>
      <c r="K42" s="28"/>
      <c r="M42" s="16">
        <v>229</v>
      </c>
      <c r="N42" s="16">
        <v>-84</v>
      </c>
      <c r="O42" s="16">
        <v>6137</v>
      </c>
      <c r="P42" s="16">
        <v>109.4</v>
      </c>
      <c r="Q42" s="16">
        <v>1177</v>
      </c>
      <c r="R42" s="16">
        <v>325.2</v>
      </c>
      <c r="S42" s="21">
        <v>15581</v>
      </c>
      <c r="T42" s="21">
        <v>118.2</v>
      </c>
      <c r="U42" s="5">
        <f t="shared" si="0"/>
        <v>23124</v>
      </c>
      <c r="V42" s="18">
        <f t="shared" si="15"/>
        <v>124.39830479155854</v>
      </c>
      <c r="W42" s="19">
        <f t="shared" si="14"/>
        <v>1017.561288483523</v>
      </c>
      <c r="X42" s="19">
        <f t="shared" si="13"/>
        <v>1.1543912878300147</v>
      </c>
      <c r="Y42" s="24">
        <f t="shared" si="1"/>
        <v>15459.223329523613</v>
      </c>
      <c r="Z42" s="24">
        <f t="shared" si="2"/>
        <v>24088.298206052972</v>
      </c>
      <c r="AA42" s="24">
        <f t="shared" si="3"/>
        <v>5184.0719870144176</v>
      </c>
      <c r="AB42" s="26">
        <f t="shared" si="4"/>
        <v>15459.223329523613</v>
      </c>
      <c r="AC42" s="26">
        <f t="shared" si="5"/>
        <v>24088.298206052972</v>
      </c>
      <c r="AD42" s="26">
        <f t="shared" si="6"/>
        <v>5184.0719870144176</v>
      </c>
    </row>
    <row r="43" spans="1:30" x14ac:dyDescent="0.25">
      <c r="A43" s="5">
        <v>16200</v>
      </c>
      <c r="B43" s="5">
        <v>6593</v>
      </c>
      <c r="C43" s="5">
        <v>15700</v>
      </c>
      <c r="D43" s="6">
        <f t="shared" si="7"/>
        <v>13088.888888888889</v>
      </c>
      <c r="E43" s="6">
        <f t="shared" si="8"/>
        <v>26066.666666666668</v>
      </c>
      <c r="F43" s="9">
        <v>2607</v>
      </c>
      <c r="G43" s="6">
        <f t="shared" si="16"/>
        <v>5258.333333333333</v>
      </c>
      <c r="H43" s="5">
        <v>509</v>
      </c>
      <c r="I43" s="26">
        <f t="shared" si="9"/>
        <v>2825</v>
      </c>
      <c r="K43" s="28"/>
      <c r="M43" s="16">
        <v>116</v>
      </c>
      <c r="N43" s="16">
        <v>-96.4</v>
      </c>
      <c r="O43" s="16">
        <v>5132</v>
      </c>
      <c r="P43" s="16">
        <v>82.1</v>
      </c>
      <c r="Q43" s="16">
        <v>1346</v>
      </c>
      <c r="R43" s="16">
        <v>303</v>
      </c>
      <c r="S43" s="21">
        <v>18359</v>
      </c>
      <c r="T43" s="21">
        <v>87.8</v>
      </c>
      <c r="U43" s="5">
        <f t="shared" si="0"/>
        <v>24953</v>
      </c>
      <c r="V43" s="18">
        <f t="shared" si="15"/>
        <v>97.37959363603575</v>
      </c>
      <c r="W43" s="19">
        <f t="shared" si="14"/>
        <v>992.35894921379713</v>
      </c>
      <c r="X43" s="19">
        <f t="shared" si="13"/>
        <v>1.1258000263353229</v>
      </c>
      <c r="Y43" s="24">
        <f t="shared" si="1"/>
        <v>14735.471455811226</v>
      </c>
      <c r="Z43" s="24">
        <f t="shared" si="2"/>
        <v>29345.854019807419</v>
      </c>
      <c r="AA43" s="24">
        <f t="shared" si="3"/>
        <v>5919.8318051465731</v>
      </c>
      <c r="AB43" s="26">
        <f t="shared" si="4"/>
        <v>14735.471455811226</v>
      </c>
      <c r="AC43" s="26">
        <f t="shared" si="5"/>
        <v>29345.854019807419</v>
      </c>
      <c r="AD43" s="26">
        <f t="shared" si="6"/>
        <v>5919.8318051465731</v>
      </c>
    </row>
    <row r="44" spans="1:30" x14ac:dyDescent="0.25">
      <c r="A44" s="5">
        <v>16250</v>
      </c>
      <c r="B44" s="5">
        <v>5396</v>
      </c>
      <c r="C44" s="5">
        <v>18373</v>
      </c>
      <c r="D44" s="6">
        <f t="shared" si="7"/>
        <v>11100.925925925925</v>
      </c>
      <c r="E44" s="6">
        <f t="shared" si="8"/>
        <v>31549.074074074073</v>
      </c>
      <c r="F44" s="9">
        <v>1543</v>
      </c>
      <c r="G44" s="6">
        <f t="shared" si="16"/>
        <v>3842.5925925925926</v>
      </c>
      <c r="H44" s="5">
        <v>470</v>
      </c>
      <c r="I44" s="26">
        <f t="shared" si="9"/>
        <v>2719.4444444444443</v>
      </c>
      <c r="K44" s="28"/>
      <c r="M44" s="16">
        <v>50</v>
      </c>
      <c r="N44" s="16">
        <v>-123.9</v>
      </c>
      <c r="O44" s="16">
        <v>4371</v>
      </c>
      <c r="P44" s="16">
        <v>67.900000000000006</v>
      </c>
      <c r="Q44" s="16">
        <v>975</v>
      </c>
      <c r="R44" s="16">
        <v>270.89999999999998</v>
      </c>
      <c r="S44" s="21">
        <v>19915</v>
      </c>
      <c r="T44" s="21">
        <v>63.1</v>
      </c>
      <c r="U44" s="5">
        <f t="shared" si="0"/>
        <v>25311</v>
      </c>
      <c r="V44" s="18">
        <f t="shared" si="15"/>
        <v>71.564138121765239</v>
      </c>
      <c r="W44" s="19">
        <f t="shared" si="14"/>
        <v>965.94186587890056</v>
      </c>
      <c r="X44" s="19">
        <f t="shared" si="13"/>
        <v>1.0958306758924303</v>
      </c>
      <c r="Y44" s="24">
        <f t="shared" si="1"/>
        <v>12164.73516043921</v>
      </c>
      <c r="Z44" s="24">
        <f t="shared" si="2"/>
        <v>34572.443166372941</v>
      </c>
      <c r="AA44" s="24">
        <f t="shared" si="3"/>
        <v>4210.8308379199871</v>
      </c>
      <c r="AB44" s="26">
        <f t="shared" si="4"/>
        <v>12164.73516043921</v>
      </c>
      <c r="AC44" s="26">
        <f t="shared" si="5"/>
        <v>34572.443166372941</v>
      </c>
      <c r="AD44" s="26">
        <f t="shared" si="6"/>
        <v>4210.8308379199871</v>
      </c>
    </row>
    <row r="45" spans="1:30" x14ac:dyDescent="0.25">
      <c r="A45" s="5">
        <v>16300</v>
      </c>
      <c r="B45" s="5">
        <v>6575</v>
      </c>
      <c r="C45" s="5">
        <v>21503</v>
      </c>
      <c r="D45" s="6">
        <f t="shared" si="7"/>
        <v>11084.259259259259</v>
      </c>
      <c r="E45" s="6">
        <f t="shared" si="8"/>
        <v>36922.222222222219</v>
      </c>
      <c r="F45" s="9">
        <v>1673</v>
      </c>
      <c r="G45" s="6">
        <f t="shared" si="16"/>
        <v>2977.7777777777778</v>
      </c>
      <c r="H45" s="5">
        <v>414</v>
      </c>
      <c r="I45" s="26">
        <f t="shared" si="9"/>
        <v>2455.5555555555557</v>
      </c>
      <c r="K45" s="28"/>
      <c r="M45" s="16">
        <v>25</v>
      </c>
      <c r="N45" s="16">
        <v>-142.4</v>
      </c>
      <c r="O45" s="16">
        <v>5780</v>
      </c>
      <c r="P45" s="16">
        <v>33.6</v>
      </c>
      <c r="Q45" s="16">
        <v>795</v>
      </c>
      <c r="R45" s="16">
        <v>223.6</v>
      </c>
      <c r="S45" s="21">
        <v>23176</v>
      </c>
      <c r="T45" s="21">
        <v>31.7</v>
      </c>
      <c r="U45" s="5">
        <f t="shared" si="0"/>
        <v>29776</v>
      </c>
      <c r="V45" s="18">
        <f t="shared" si="15"/>
        <v>37.046252015045674</v>
      </c>
      <c r="W45" s="19">
        <f t="shared" si="14"/>
        <v>935.77519506840554</v>
      </c>
      <c r="X45" s="19">
        <f t="shared" si="13"/>
        <v>1.0616075363522361</v>
      </c>
      <c r="Y45" s="24">
        <f t="shared" si="1"/>
        <v>11767.133164511684</v>
      </c>
      <c r="Z45" s="24">
        <f t="shared" si="2"/>
        <v>39196.909369983114</v>
      </c>
      <c r="AA45" s="24">
        <f t="shared" si="3"/>
        <v>3161.2313304711033</v>
      </c>
      <c r="AB45" s="26">
        <f t="shared" si="4"/>
        <v>11767.133164511684</v>
      </c>
      <c r="AC45" s="26">
        <f t="shared" si="5"/>
        <v>39196.909369983114</v>
      </c>
      <c r="AD45" s="26">
        <f t="shared" si="6"/>
        <v>3161.2313304711033</v>
      </c>
    </row>
    <row r="46" spans="1:30" x14ac:dyDescent="0.25">
      <c r="A46" s="5">
        <v>16350</v>
      </c>
      <c r="B46" s="5">
        <v>5742</v>
      </c>
      <c r="C46" s="5">
        <v>20249</v>
      </c>
      <c r="D46" s="6">
        <f t="shared" si="7"/>
        <v>11404.62962962963</v>
      </c>
      <c r="E46" s="6">
        <f t="shared" si="8"/>
        <v>38659.259259259263</v>
      </c>
      <c r="F46" s="9">
        <v>1557</v>
      </c>
      <c r="G46" s="6">
        <f t="shared" si="16"/>
        <v>2990.7407407407409</v>
      </c>
      <c r="H46" s="5">
        <v>400</v>
      </c>
      <c r="I46" s="26">
        <f t="shared" si="9"/>
        <v>2261.1111111111113</v>
      </c>
      <c r="K46" s="28"/>
      <c r="M46" s="16">
        <v>42</v>
      </c>
      <c r="N46" s="16">
        <v>-165.7</v>
      </c>
      <c r="O46" s="16">
        <v>5271</v>
      </c>
      <c r="P46" s="16">
        <v>-7.6</v>
      </c>
      <c r="Q46" s="16">
        <v>456</v>
      </c>
      <c r="R46" s="16">
        <v>194.9</v>
      </c>
      <c r="S46" s="21">
        <v>21805</v>
      </c>
      <c r="T46" s="21">
        <v>0.7</v>
      </c>
      <c r="U46" s="5">
        <f t="shared" si="0"/>
        <v>27574</v>
      </c>
      <c r="V46" s="18">
        <f t="shared" si="15"/>
        <v>2.0714767534634078</v>
      </c>
      <c r="W46" s="19">
        <f t="shared" si="14"/>
        <v>901.02886438425458</v>
      </c>
      <c r="X46" s="19">
        <f t="shared" si="13"/>
        <v>1.0221889166781111</v>
      </c>
      <c r="Y46" s="24">
        <f t="shared" si="1"/>
        <v>11657.686006226199</v>
      </c>
      <c r="Z46" s="24">
        <f t="shared" si="2"/>
        <v>39517.066341800462</v>
      </c>
      <c r="AA46" s="24">
        <f t="shared" si="3"/>
        <v>3057.1020378428693</v>
      </c>
      <c r="AB46" s="26">
        <f t="shared" si="4"/>
        <v>11657.686006226199</v>
      </c>
      <c r="AC46" s="26">
        <f t="shared" si="5"/>
        <v>39517.066341800462</v>
      </c>
      <c r="AD46" s="26">
        <f t="shared" si="6"/>
        <v>3057.1020378428693</v>
      </c>
    </row>
    <row r="47" spans="1:30" x14ac:dyDescent="0.25">
      <c r="A47" s="5">
        <v>16400</v>
      </c>
      <c r="B47" s="5">
        <v>4609</v>
      </c>
      <c r="C47" s="5">
        <v>18691</v>
      </c>
      <c r="D47" s="6">
        <f t="shared" si="7"/>
        <v>9584.2592592592591</v>
      </c>
      <c r="E47" s="6">
        <f t="shared" si="8"/>
        <v>36055.555555555555</v>
      </c>
      <c r="F47" s="9">
        <v>1574</v>
      </c>
      <c r="G47" s="6">
        <f t="shared" si="16"/>
        <v>2899.0740740740739</v>
      </c>
      <c r="H47" s="5">
        <v>362</v>
      </c>
      <c r="I47" s="26">
        <f t="shared" si="9"/>
        <v>2116.6666666666665</v>
      </c>
      <c r="K47" s="28"/>
      <c r="M47" s="16">
        <v>38</v>
      </c>
      <c r="N47" s="16">
        <v>-182.6</v>
      </c>
      <c r="O47" s="16">
        <v>4531</v>
      </c>
      <c r="P47" s="16">
        <v>-19</v>
      </c>
      <c r="Q47" s="16">
        <v>59</v>
      </c>
      <c r="R47" s="16">
        <v>162</v>
      </c>
      <c r="S47" s="21">
        <v>20264</v>
      </c>
      <c r="T47" s="21">
        <v>-19.7</v>
      </c>
      <c r="U47" s="5">
        <f t="shared" si="0"/>
        <v>24892</v>
      </c>
      <c r="V47" s="18">
        <f t="shared" si="15"/>
        <v>-19.390591354652095</v>
      </c>
      <c r="W47" s="19">
        <f t="shared" si="14"/>
        <v>872.81044269940571</v>
      </c>
      <c r="X47" s="19">
        <f t="shared" si="13"/>
        <v>0.9901760045145106</v>
      </c>
      <c r="Y47" s="24">
        <f t="shared" si="1"/>
        <v>9490.1035395645358</v>
      </c>
      <c r="Z47" s="24">
        <f t="shared" si="2"/>
        <v>35701.345940550964</v>
      </c>
      <c r="AA47" s="24">
        <f t="shared" si="3"/>
        <v>2870.593583458271</v>
      </c>
      <c r="AB47" s="26">
        <f t="shared" si="4"/>
        <v>9490.1035395645358</v>
      </c>
      <c r="AC47" s="26">
        <f t="shared" si="5"/>
        <v>35701.345940550964</v>
      </c>
      <c r="AD47" s="26">
        <f t="shared" si="6"/>
        <v>2870.593583458271</v>
      </c>
    </row>
    <row r="48" spans="1:30" x14ac:dyDescent="0.25">
      <c r="A48" s="5">
        <v>16450</v>
      </c>
      <c r="B48" s="5">
        <v>4357</v>
      </c>
      <c r="C48" s="5">
        <v>16472</v>
      </c>
      <c r="D48" s="6">
        <f t="shared" si="7"/>
        <v>8301.8518518518522</v>
      </c>
      <c r="E48" s="6">
        <f t="shared" si="8"/>
        <v>32558.333333333332</v>
      </c>
      <c r="F48" s="9">
        <v>1979</v>
      </c>
      <c r="G48" s="6">
        <f t="shared" si="16"/>
        <v>3289.8148148148148</v>
      </c>
      <c r="H48" s="5">
        <v>385</v>
      </c>
      <c r="I48" s="26">
        <f t="shared" si="9"/>
        <v>2075</v>
      </c>
      <c r="K48" s="28"/>
      <c r="M48" s="16">
        <v>91</v>
      </c>
      <c r="N48" s="16">
        <v>-205.1</v>
      </c>
      <c r="O48" s="16">
        <v>4193</v>
      </c>
      <c r="P48" s="16">
        <v>-46.9</v>
      </c>
      <c r="Q48" s="16">
        <v>110</v>
      </c>
      <c r="R48" s="16">
        <v>147.19999999999999</v>
      </c>
      <c r="S48" s="21">
        <v>18455</v>
      </c>
      <c r="T48" s="21">
        <v>-39.5</v>
      </c>
      <c r="U48" s="5">
        <f t="shared" si="0"/>
        <v>22849</v>
      </c>
      <c r="V48" s="18">
        <f t="shared" si="15"/>
        <v>-40.618683531007925</v>
      </c>
      <c r="W48" s="19">
        <f t="shared" si="14"/>
        <v>851.46536255717001</v>
      </c>
      <c r="X48" s="19">
        <f t="shared" si="13"/>
        <v>0.96596068222080156</v>
      </c>
      <c r="Y48" s="24">
        <f t="shared" si="1"/>
        <v>8019.2624785108401</v>
      </c>
      <c r="Z48" s="24">
        <f t="shared" si="2"/>
        <v>31450.069878638929</v>
      </c>
      <c r="AA48" s="24">
        <f t="shared" si="3"/>
        <v>3177.8317628986183</v>
      </c>
      <c r="AB48" s="26">
        <f t="shared" si="4"/>
        <v>8019.2624785108401</v>
      </c>
      <c r="AC48" s="26">
        <f t="shared" si="5"/>
        <v>31450.069878638929</v>
      </c>
      <c r="AD48" s="26">
        <f t="shared" si="6"/>
        <v>3177.8317628986183</v>
      </c>
    </row>
    <row r="49" spans="1:30" x14ac:dyDescent="0.25">
      <c r="A49" s="5">
        <v>16500</v>
      </c>
      <c r="B49" s="5">
        <v>4412</v>
      </c>
      <c r="C49" s="5">
        <v>14995</v>
      </c>
      <c r="D49" s="6">
        <f t="shared" si="7"/>
        <v>8119.4444444444443</v>
      </c>
      <c r="E49" s="6">
        <f t="shared" si="8"/>
        <v>29136.111111111109</v>
      </c>
      <c r="F49" s="9">
        <v>2016</v>
      </c>
      <c r="G49" s="6">
        <f t="shared" si="16"/>
        <v>3699.0740740740739</v>
      </c>
      <c r="H49" s="5">
        <v>342</v>
      </c>
      <c r="I49" s="26">
        <f t="shared" si="9"/>
        <v>2019.4444444444443</v>
      </c>
      <c r="K49" s="28"/>
      <c r="M49" s="16">
        <v>4282</v>
      </c>
      <c r="N49" s="16">
        <v>-62.4</v>
      </c>
      <c r="O49" s="16"/>
      <c r="P49" s="16"/>
      <c r="Q49" s="16"/>
      <c r="R49" s="16"/>
      <c r="S49" s="21">
        <v>17024</v>
      </c>
      <c r="T49" s="21">
        <v>-54.1</v>
      </c>
      <c r="U49" s="5">
        <f t="shared" si="0"/>
        <v>21306</v>
      </c>
      <c r="V49" s="18">
        <f t="shared" si="15"/>
        <v>-55.768102881817327</v>
      </c>
      <c r="W49" s="19">
        <f t="shared" si="14"/>
        <v>833.27660679358746</v>
      </c>
      <c r="X49" s="19">
        <f t="shared" si="13"/>
        <v>0.94532611069416705</v>
      </c>
      <c r="Y49" s="24">
        <f t="shared" si="1"/>
        <v>7675.5228376640289</v>
      </c>
      <c r="Z49" s="24">
        <f t="shared" si="2"/>
        <v>27543.12659741977</v>
      </c>
      <c r="AA49" s="24">
        <f t="shared" si="3"/>
        <v>3496.8313076140716</v>
      </c>
      <c r="AB49" s="26">
        <f t="shared" si="4"/>
        <v>7675.5228376640289</v>
      </c>
      <c r="AC49" s="26">
        <f t="shared" si="5"/>
        <v>27543.12659741977</v>
      </c>
      <c r="AD49" s="26">
        <f t="shared" si="6"/>
        <v>3496.8313076140716</v>
      </c>
    </row>
    <row r="50" spans="1:30" x14ac:dyDescent="0.25">
      <c r="A50" s="5">
        <v>16550</v>
      </c>
      <c r="B50" s="5">
        <v>4984</v>
      </c>
      <c r="C50" s="5">
        <v>13045</v>
      </c>
      <c r="D50" s="6">
        <f t="shared" si="7"/>
        <v>8700</v>
      </c>
      <c r="E50" s="6">
        <f t="shared" si="8"/>
        <v>25962.962962962964</v>
      </c>
      <c r="F50" s="9">
        <v>1984</v>
      </c>
      <c r="G50" s="6">
        <f t="shared" si="16"/>
        <v>3703.7037037037039</v>
      </c>
      <c r="H50" s="5">
        <v>421</v>
      </c>
      <c r="I50" s="26">
        <f t="shared" si="9"/>
        <v>2119.4444444444443</v>
      </c>
      <c r="K50" s="28"/>
      <c r="M50" s="16">
        <v>4548</v>
      </c>
      <c r="N50" s="16">
        <v>-87.8</v>
      </c>
      <c r="O50" s="16"/>
      <c r="P50" s="16"/>
      <c r="Q50" s="16"/>
      <c r="R50" s="16"/>
      <c r="S50" s="21">
        <v>15062</v>
      </c>
      <c r="T50" s="21">
        <v>-71.5</v>
      </c>
      <c r="U50" s="5">
        <f t="shared" si="0"/>
        <v>19610</v>
      </c>
      <c r="V50" s="18">
        <f t="shared" si="15"/>
        <v>-75.280336562978064</v>
      </c>
      <c r="W50" s="19">
        <f t="shared" si="14"/>
        <v>815.94578027760235</v>
      </c>
      <c r="X50" s="19">
        <f t="shared" si="13"/>
        <v>0.9256648329240954</v>
      </c>
      <c r="Y50" s="24">
        <f t="shared" si="1"/>
        <v>8053.2840464396304</v>
      </c>
      <c r="Z50" s="24">
        <f t="shared" si="2"/>
        <v>24033.001773325588</v>
      </c>
      <c r="AA50" s="24">
        <f t="shared" si="3"/>
        <v>3428.3882700892423</v>
      </c>
      <c r="AB50" s="26">
        <f t="shared" si="4"/>
        <v>8053.2840464396304</v>
      </c>
      <c r="AC50" s="26">
        <f t="shared" si="5"/>
        <v>24033.001773325588</v>
      </c>
      <c r="AD50" s="26">
        <f t="shared" si="6"/>
        <v>3428.3882700892423</v>
      </c>
    </row>
    <row r="51" spans="1:30" x14ac:dyDescent="0.25">
      <c r="A51" s="5">
        <v>16600</v>
      </c>
      <c r="B51" s="5">
        <v>5608</v>
      </c>
      <c r="C51" s="5">
        <v>11043</v>
      </c>
      <c r="D51" s="6">
        <f>((B50+B51)*(A51-A50))/(2*27)</f>
        <v>9807.4074074074069</v>
      </c>
      <c r="E51" s="6">
        <f t="shared" si="8"/>
        <v>22303.703703703704</v>
      </c>
      <c r="F51" s="9">
        <v>2081</v>
      </c>
      <c r="G51" s="6">
        <f t="shared" si="16"/>
        <v>3763.8888888888887</v>
      </c>
      <c r="H51" s="5">
        <v>408</v>
      </c>
      <c r="I51" s="26">
        <f t="shared" si="9"/>
        <v>2302.7777777777778</v>
      </c>
      <c r="K51" s="28"/>
      <c r="M51" s="16">
        <v>464</v>
      </c>
      <c r="N51" s="16">
        <v>-291.5</v>
      </c>
      <c r="O51" s="16">
        <v>5081</v>
      </c>
      <c r="P51" s="16">
        <v>-110.1</v>
      </c>
      <c r="Q51" s="16">
        <v>83</v>
      </c>
      <c r="R51" s="16">
        <v>74.400000000000006</v>
      </c>
      <c r="S51" s="21">
        <v>13164</v>
      </c>
      <c r="T51" s="21">
        <v>-90</v>
      </c>
      <c r="U51" s="5">
        <f t="shared" si="0"/>
        <v>18792</v>
      </c>
      <c r="V51" s="18">
        <f t="shared" si="15"/>
        <v>-99.683849510429965</v>
      </c>
      <c r="W51" s="19">
        <f t="shared" si="14"/>
        <v>793.98790696329604</v>
      </c>
      <c r="X51" s="19">
        <f t="shared" si="13"/>
        <v>0.90075431604399014</v>
      </c>
      <c r="Y51" s="24">
        <f t="shared" si="1"/>
        <v>8834.0645514240223</v>
      </c>
      <c r="Z51" s="24">
        <f t="shared" si="2"/>
        <v>20090.157374877439</v>
      </c>
      <c r="AA51" s="24">
        <f t="shared" si="3"/>
        <v>3390.3391617766852</v>
      </c>
      <c r="AB51" s="26">
        <f t="shared" si="4"/>
        <v>8834.0645514240223</v>
      </c>
      <c r="AC51" s="26">
        <f t="shared" si="5"/>
        <v>20090.157374877439</v>
      </c>
      <c r="AD51" s="26">
        <f t="shared" si="6"/>
        <v>3390.3391617766852</v>
      </c>
    </row>
    <row r="52" spans="1:30" x14ac:dyDescent="0.25">
      <c r="A52" s="5">
        <v>16650</v>
      </c>
      <c r="B52" s="5">
        <v>5731</v>
      </c>
      <c r="C52" s="5">
        <v>9015</v>
      </c>
      <c r="D52" s="6">
        <f t="shared" si="7"/>
        <v>10499.074074074075</v>
      </c>
      <c r="E52" s="6">
        <f t="shared" si="8"/>
        <v>18572.222222222223</v>
      </c>
      <c r="F52" s="9">
        <v>1717</v>
      </c>
      <c r="G52" s="6">
        <f t="shared" si="16"/>
        <v>3516.6666666666665</v>
      </c>
      <c r="H52" s="5">
        <v>374</v>
      </c>
      <c r="I52" s="26">
        <f t="shared" si="9"/>
        <v>2172.2222222222222</v>
      </c>
      <c r="K52" s="28"/>
      <c r="M52" s="16">
        <v>276</v>
      </c>
      <c r="N52" s="16">
        <v>-295.7</v>
      </c>
      <c r="O52" s="16">
        <v>5413</v>
      </c>
      <c r="P52" s="16">
        <v>-93.6</v>
      </c>
      <c r="Q52" s="16">
        <v>42</v>
      </c>
      <c r="R52" s="16">
        <v>54.3</v>
      </c>
      <c r="S52" s="21">
        <v>10729</v>
      </c>
      <c r="T52" s="21">
        <v>-86.1</v>
      </c>
      <c r="U52" s="5">
        <f t="shared" si="0"/>
        <v>16460</v>
      </c>
      <c r="V52" s="18">
        <f t="shared" si="15"/>
        <v>-91.722739975698659</v>
      </c>
      <c r="W52" s="19">
        <f t="shared" si="14"/>
        <v>785.76670525693567</v>
      </c>
      <c r="X52" s="19">
        <f t="shared" si="13"/>
        <v>0.89142762119747199</v>
      </c>
      <c r="Y52" s="24">
        <f t="shared" si="1"/>
        <v>9359.164626627904</v>
      </c>
      <c r="Z52" s="24">
        <f t="shared" si="2"/>
        <v>16555.791875906383</v>
      </c>
      <c r="AA52" s="24">
        <f t="shared" si="3"/>
        <v>3134.8538012111098</v>
      </c>
      <c r="AB52" s="26">
        <f t="shared" si="4"/>
        <v>9359.164626627904</v>
      </c>
      <c r="AC52" s="26">
        <f t="shared" si="5"/>
        <v>16555.791875906383</v>
      </c>
      <c r="AD52" s="26">
        <f t="shared" si="6"/>
        <v>3134.8538012111098</v>
      </c>
    </row>
    <row r="53" spans="1:30" x14ac:dyDescent="0.25">
      <c r="A53" s="5">
        <v>16700</v>
      </c>
      <c r="B53" s="5">
        <v>4725</v>
      </c>
      <c r="C53" s="5">
        <v>5789</v>
      </c>
      <c r="D53" s="6">
        <f t="shared" si="7"/>
        <v>9681.4814814814818</v>
      </c>
      <c r="E53" s="6">
        <f t="shared" si="8"/>
        <v>13707.407407407407</v>
      </c>
      <c r="F53" s="9">
        <v>1975</v>
      </c>
      <c r="G53" s="6">
        <f t="shared" si="16"/>
        <v>3418.5185185185187</v>
      </c>
      <c r="H53" s="5">
        <v>267</v>
      </c>
      <c r="I53" s="26">
        <f t="shared" si="9"/>
        <v>1780.5555555555557</v>
      </c>
      <c r="K53" s="28"/>
      <c r="M53" s="16">
        <v>3047</v>
      </c>
      <c r="N53" s="16">
        <v>-75.7</v>
      </c>
      <c r="O53" s="16"/>
      <c r="P53" s="16"/>
      <c r="Q53" s="16"/>
      <c r="R53" s="16"/>
      <c r="S53" s="21">
        <v>7767</v>
      </c>
      <c r="T53" s="21">
        <v>-81.400000000000006</v>
      </c>
      <c r="U53" s="5">
        <f t="shared" si="0"/>
        <v>10814</v>
      </c>
      <c r="V53" s="18">
        <f t="shared" si="15"/>
        <v>-79.793943036804151</v>
      </c>
      <c r="W53" s="19">
        <f t="shared" si="14"/>
        <v>795.71165849374859</v>
      </c>
      <c r="X53" s="19">
        <f t="shared" si="13"/>
        <v>0.90270985795744441</v>
      </c>
      <c r="Y53" s="24">
        <f t="shared" si="1"/>
        <v>8739.5687729657766</v>
      </c>
      <c r="Z53" s="24">
        <f t="shared" si="2"/>
        <v>12373.811793705561</v>
      </c>
      <c r="AA53" s="24">
        <f t="shared" si="3"/>
        <v>3085.9303662767452</v>
      </c>
      <c r="AB53" s="26">
        <f t="shared" si="4"/>
        <v>8739.5687729657766</v>
      </c>
      <c r="AC53" s="26">
        <f t="shared" si="5"/>
        <v>12373.811793705561</v>
      </c>
      <c r="AD53" s="26">
        <f t="shared" si="6"/>
        <v>3085.9303662767452</v>
      </c>
    </row>
    <row r="54" spans="1:30" x14ac:dyDescent="0.25">
      <c r="A54" s="5">
        <v>16750</v>
      </c>
      <c r="B54" s="5">
        <v>4323</v>
      </c>
      <c r="C54" s="5">
        <v>4272</v>
      </c>
      <c r="D54" s="6">
        <f t="shared" si="7"/>
        <v>8377.7777777777774</v>
      </c>
      <c r="E54" s="6">
        <f t="shared" si="8"/>
        <v>9315.7407407407409</v>
      </c>
      <c r="F54" s="9">
        <v>1786</v>
      </c>
      <c r="G54" s="6">
        <f t="shared" si="16"/>
        <v>3482.4074074074074</v>
      </c>
      <c r="H54" s="5">
        <v>220</v>
      </c>
      <c r="I54" s="26">
        <f t="shared" si="9"/>
        <v>1352.7777777777778</v>
      </c>
      <c r="K54" s="28"/>
      <c r="M54" s="16">
        <v>4294</v>
      </c>
      <c r="N54" s="16">
        <v>-78</v>
      </c>
      <c r="O54" s="16"/>
      <c r="P54" s="16"/>
      <c r="Q54" s="16"/>
      <c r="R54" s="16"/>
      <c r="S54" s="21">
        <v>6053</v>
      </c>
      <c r="T54" s="21">
        <v>-77.099999999999994</v>
      </c>
      <c r="U54" s="5">
        <f t="shared" si="0"/>
        <v>10347</v>
      </c>
      <c r="V54" s="18">
        <f t="shared" si="15"/>
        <v>-77.473499565091331</v>
      </c>
      <c r="W54" s="19">
        <f t="shared" si="14"/>
        <v>802.83627869905229</v>
      </c>
      <c r="X54" s="19">
        <f t="shared" si="13"/>
        <v>0.9107925155695058</v>
      </c>
      <c r="Y54" s="24">
        <f t="shared" si="1"/>
        <v>7630.4172971045264</v>
      </c>
      <c r="Z54" s="24">
        <f t="shared" si="2"/>
        <v>8484.7069436525908</v>
      </c>
      <c r="AA54" s="24">
        <f t="shared" si="3"/>
        <v>3171.7506028304733</v>
      </c>
      <c r="AB54" s="26">
        <f t="shared" si="4"/>
        <v>7630.4172971045264</v>
      </c>
      <c r="AC54" s="26">
        <f t="shared" si="5"/>
        <v>8484.7069436525908</v>
      </c>
      <c r="AD54" s="26">
        <f t="shared" si="6"/>
        <v>3171.7506028304733</v>
      </c>
    </row>
    <row r="55" spans="1:30" x14ac:dyDescent="0.25">
      <c r="A55" s="5">
        <v>16800</v>
      </c>
      <c r="B55" s="5">
        <v>3297</v>
      </c>
      <c r="C55" s="5">
        <v>2636</v>
      </c>
      <c r="D55" s="6">
        <f t="shared" si="7"/>
        <v>7055.5555555555557</v>
      </c>
      <c r="E55" s="6">
        <f t="shared" si="8"/>
        <v>6396.2962962962965</v>
      </c>
      <c r="F55" s="9">
        <v>1457</v>
      </c>
      <c r="G55" s="6">
        <f t="shared" si="16"/>
        <v>3002.7777777777778</v>
      </c>
      <c r="H55" s="5">
        <v>224</v>
      </c>
      <c r="I55" s="26">
        <f t="shared" si="9"/>
        <v>1233.3333333333333</v>
      </c>
      <c r="K55" s="28"/>
      <c r="M55" s="16">
        <v>3245</v>
      </c>
      <c r="N55" s="16">
        <v>-68.599999999999994</v>
      </c>
      <c r="O55" s="16"/>
      <c r="P55" s="16"/>
      <c r="Q55" s="16"/>
      <c r="R55" s="16"/>
      <c r="S55" s="21">
        <v>4092</v>
      </c>
      <c r="T55" s="21">
        <v>-69.7</v>
      </c>
      <c r="U55" s="5">
        <f t="shared" si="0"/>
        <v>7337</v>
      </c>
      <c r="V55" s="18">
        <f t="shared" si="15"/>
        <v>-69.213493253373315</v>
      </c>
      <c r="W55" s="19">
        <f t="shared" si="14"/>
        <v>808.1265035907677</v>
      </c>
      <c r="X55" s="19">
        <f t="shared" si="13"/>
        <v>0.91679410937498462</v>
      </c>
      <c r="Y55" s="24">
        <f t="shared" si="1"/>
        <v>6468.4917717012804</v>
      </c>
      <c r="Z55" s="24">
        <f t="shared" si="2"/>
        <v>5864.0867662614755</v>
      </c>
      <c r="AA55" s="24">
        <f t="shared" si="3"/>
        <v>2752.9289784287735</v>
      </c>
      <c r="AB55" s="26">
        <f t="shared" si="4"/>
        <v>6468.4917717012804</v>
      </c>
      <c r="AC55" s="26">
        <f t="shared" si="5"/>
        <v>5864.0867662614755</v>
      </c>
      <c r="AD55" s="26">
        <f t="shared" si="6"/>
        <v>2752.9289784287735</v>
      </c>
    </row>
    <row r="56" spans="1:30" x14ac:dyDescent="0.25">
      <c r="A56" s="5">
        <v>16850</v>
      </c>
      <c r="B56" s="5">
        <v>513</v>
      </c>
      <c r="C56" s="5">
        <v>492</v>
      </c>
      <c r="D56" s="6">
        <f t="shared" si="7"/>
        <v>3527.7777777777778</v>
      </c>
      <c r="E56" s="6">
        <f t="shared" si="8"/>
        <v>2896.2962962962961</v>
      </c>
      <c r="F56" s="9">
        <v>271</v>
      </c>
      <c r="G56" s="6">
        <f t="shared" si="16"/>
        <v>1600</v>
      </c>
      <c r="H56" s="5">
        <v>80</v>
      </c>
      <c r="I56" s="26">
        <f t="shared" si="9"/>
        <v>844.44444444444446</v>
      </c>
      <c r="K56" s="28"/>
      <c r="M56" s="16">
        <v>513</v>
      </c>
      <c r="N56" s="16">
        <v>-33.9</v>
      </c>
      <c r="O56" s="16"/>
      <c r="P56" s="16"/>
      <c r="Q56" s="16"/>
      <c r="R56" s="16"/>
      <c r="S56" s="21">
        <v>741</v>
      </c>
      <c r="T56" s="21">
        <v>-31.1</v>
      </c>
      <c r="U56" s="5">
        <f t="shared" si="0"/>
        <v>1254</v>
      </c>
      <c r="V56" s="18">
        <f t="shared" si="15"/>
        <v>-32.24545454545455</v>
      </c>
      <c r="W56" s="19">
        <f t="shared" si="14"/>
        <v>830.74052610058607</v>
      </c>
      <c r="X56" s="19">
        <f t="shared" si="13"/>
        <v>0.94244900688688904</v>
      </c>
      <c r="Y56" s="24">
        <f t="shared" si="1"/>
        <v>3324.750663184303</v>
      </c>
      <c r="Z56" s="24">
        <f t="shared" si="2"/>
        <v>2729.6115680946191</v>
      </c>
      <c r="AA56" s="24">
        <f t="shared" si="3"/>
        <v>1507.9184110190224</v>
      </c>
      <c r="AB56" s="26">
        <f t="shared" si="4"/>
        <v>3324.750663184303</v>
      </c>
      <c r="AC56" s="26">
        <f t="shared" si="5"/>
        <v>2729.6115680946191</v>
      </c>
      <c r="AD56" s="26">
        <f t="shared" si="6"/>
        <v>1507.9184110190224</v>
      </c>
    </row>
    <row r="57" spans="1:30" x14ac:dyDescent="0.25">
      <c r="A57" s="5">
        <v>16900</v>
      </c>
      <c r="B57" s="5">
        <v>522</v>
      </c>
      <c r="C57" s="5">
        <v>425</v>
      </c>
      <c r="D57" s="6">
        <f t="shared" si="7"/>
        <v>958.33333333333337</v>
      </c>
      <c r="E57" s="6">
        <f t="shared" si="8"/>
        <v>849.07407407407402</v>
      </c>
      <c r="F57" s="9">
        <v>240</v>
      </c>
      <c r="G57" s="6">
        <f t="shared" si="16"/>
        <v>473.14814814814815</v>
      </c>
      <c r="H57" s="5">
        <v>69</v>
      </c>
      <c r="I57" s="26">
        <f t="shared" si="9"/>
        <v>413.88888888888891</v>
      </c>
      <c r="K57" s="28"/>
      <c r="M57" s="16">
        <v>522</v>
      </c>
      <c r="N57" s="16">
        <v>-36.799999999999997</v>
      </c>
      <c r="O57" s="16"/>
      <c r="P57" s="16"/>
      <c r="Q57" s="16"/>
      <c r="R57" s="16"/>
      <c r="S57" s="21">
        <v>646</v>
      </c>
      <c r="T57" s="21">
        <v>-35.1</v>
      </c>
      <c r="U57" s="5">
        <f t="shared" si="0"/>
        <v>1168</v>
      </c>
      <c r="V57" s="18">
        <f t="shared" si="15"/>
        <v>-35.859760273972597</v>
      </c>
      <c r="W57" s="19">
        <f t="shared" si="14"/>
        <v>847.41739259028645</v>
      </c>
      <c r="X57" s="19">
        <f t="shared" si="13"/>
        <v>0.96136838756881848</v>
      </c>
      <c r="Y57" s="24">
        <f t="shared" si="1"/>
        <v>921.31137142011778</v>
      </c>
      <c r="Z57" s="24">
        <f t="shared" si="2"/>
        <v>816.2729735190801</v>
      </c>
      <c r="AA57" s="24">
        <f t="shared" si="3"/>
        <v>454.86967226635761</v>
      </c>
      <c r="AB57" s="26">
        <f t="shared" si="4"/>
        <v>921.31137142011778</v>
      </c>
      <c r="AC57" s="26">
        <f t="shared" si="5"/>
        <v>816.2729735190801</v>
      </c>
      <c r="AD57" s="26">
        <f t="shared" si="6"/>
        <v>454.86967226635761</v>
      </c>
    </row>
    <row r="58" spans="1:30" x14ac:dyDescent="0.25">
      <c r="A58" s="5">
        <v>16950</v>
      </c>
      <c r="B58" s="5">
        <v>10</v>
      </c>
      <c r="C58" s="5">
        <v>29</v>
      </c>
      <c r="D58" s="6">
        <f t="shared" si="7"/>
        <v>492.59259259259261</v>
      </c>
      <c r="E58" s="6">
        <f t="shared" si="8"/>
        <v>420.37037037037038</v>
      </c>
      <c r="F58" s="10"/>
      <c r="G58" s="6">
        <f>((F57+F58)*(50))/(2*27)</f>
        <v>222.22222222222223</v>
      </c>
      <c r="H58" s="5">
        <v>36</v>
      </c>
      <c r="I58" s="26">
        <f t="shared" si="9"/>
        <v>291.66666666666669</v>
      </c>
      <c r="K58" s="28"/>
      <c r="M58" s="16"/>
      <c r="N58" s="16"/>
      <c r="O58" s="16"/>
      <c r="P58" s="16"/>
      <c r="Q58" s="16"/>
      <c r="R58" s="16"/>
      <c r="S58" s="21"/>
      <c r="T58" s="21"/>
      <c r="U58" s="5">
        <f t="shared" si="0"/>
        <v>0</v>
      </c>
      <c r="V58" s="5">
        <v>0</v>
      </c>
      <c r="W58" s="19">
        <f>881.47+((V57+V58)/2)</f>
        <v>863.54011986301373</v>
      </c>
      <c r="X58" s="19">
        <f t="shared" si="13"/>
        <v>0.97965911473222422</v>
      </c>
      <c r="Y58" s="24">
        <f t="shared" si="1"/>
        <v>482.57282318291044</v>
      </c>
      <c r="Z58" s="24">
        <f t="shared" si="2"/>
        <v>411.81966489669429</v>
      </c>
      <c r="AA58" s="24">
        <f t="shared" si="3"/>
        <v>217.70202549604983</v>
      </c>
      <c r="AB58" s="26">
        <f t="shared" si="4"/>
        <v>492.59259259259261</v>
      </c>
      <c r="AC58" s="26">
        <f t="shared" si="5"/>
        <v>420.37037037037038</v>
      </c>
      <c r="AD58" s="26">
        <f t="shared" si="6"/>
        <v>222.22222222222223</v>
      </c>
    </row>
    <row r="59" spans="1:30" x14ac:dyDescent="0.25">
      <c r="A59" s="5">
        <v>17000</v>
      </c>
      <c r="B59" s="5">
        <v>10</v>
      </c>
      <c r="C59" s="5">
        <v>26</v>
      </c>
      <c r="D59" s="6">
        <f t="shared" si="7"/>
        <v>18.518518518518519</v>
      </c>
      <c r="E59" s="6">
        <f t="shared" si="8"/>
        <v>50.925925925925924</v>
      </c>
      <c r="G59" s="7"/>
      <c r="H59" s="5">
        <v>38</v>
      </c>
      <c r="I59" s="26">
        <f t="shared" si="9"/>
        <v>205.55555555555554</v>
      </c>
      <c r="K59" s="28"/>
      <c r="M59" s="16"/>
      <c r="N59" s="16"/>
      <c r="O59" s="16"/>
      <c r="P59" s="16"/>
      <c r="Q59" s="16"/>
      <c r="R59" s="16"/>
      <c r="S59" s="21"/>
      <c r="T59" s="21"/>
      <c r="U59" s="5">
        <f t="shared" si="0"/>
        <v>0</v>
      </c>
      <c r="X59" s="5">
        <v>1</v>
      </c>
      <c r="Y59" s="24">
        <f t="shared" si="1"/>
        <v>18.518518518518519</v>
      </c>
      <c r="Z59" s="24">
        <f t="shared" si="2"/>
        <v>50.925925925925924</v>
      </c>
      <c r="AA59" s="24">
        <f t="shared" si="3"/>
        <v>0</v>
      </c>
      <c r="AB59" s="26">
        <f t="shared" si="4"/>
        <v>18.518518518518519</v>
      </c>
      <c r="AC59" s="26">
        <f t="shared" si="5"/>
        <v>50.925925925925924</v>
      </c>
      <c r="AD59" s="26">
        <f t="shared" si="6"/>
        <v>0</v>
      </c>
    </row>
    <row r="60" spans="1:30" x14ac:dyDescent="0.25">
      <c r="A60" s="5">
        <v>17050</v>
      </c>
      <c r="B60" s="5">
        <v>5</v>
      </c>
      <c r="C60" s="5">
        <v>31</v>
      </c>
      <c r="D60" s="6">
        <f t="shared" si="7"/>
        <v>13.888888888888889</v>
      </c>
      <c r="E60" s="6">
        <f t="shared" si="8"/>
        <v>52.777777777777779</v>
      </c>
      <c r="G60" s="7"/>
      <c r="H60" s="5">
        <v>36</v>
      </c>
      <c r="I60" s="26">
        <f>((H59+H60)*(A60-A59))/(2*9)</f>
        <v>205.55555555555554</v>
      </c>
      <c r="K60" s="28"/>
      <c r="M60" s="16"/>
      <c r="N60" s="16"/>
      <c r="O60" s="16"/>
      <c r="P60" s="16"/>
      <c r="Q60" s="16"/>
      <c r="R60" s="16"/>
      <c r="S60" s="21"/>
      <c r="T60" s="21"/>
      <c r="U60" s="5">
        <f t="shared" si="0"/>
        <v>0</v>
      </c>
      <c r="X60" s="5">
        <v>1</v>
      </c>
      <c r="Y60" s="24">
        <f t="shared" si="1"/>
        <v>13.888888888888889</v>
      </c>
      <c r="Z60" s="24">
        <f t="shared" si="2"/>
        <v>52.777777777777779</v>
      </c>
      <c r="AA60" s="24">
        <f t="shared" si="3"/>
        <v>0</v>
      </c>
      <c r="AB60" s="26">
        <f t="shared" si="4"/>
        <v>13.888888888888889</v>
      </c>
      <c r="AC60" s="26">
        <f t="shared" si="5"/>
        <v>52.777777777777779</v>
      </c>
      <c r="AD60" s="26">
        <f t="shared" si="6"/>
        <v>0</v>
      </c>
    </row>
    <row r="61" spans="1:30" x14ac:dyDescent="0.25">
      <c r="D61" s="6">
        <f>((B60+B61)*(50))/(2*27)</f>
        <v>4.6296296296296298</v>
      </c>
      <c r="E61" s="6">
        <f>((C60+C61)*(50))/(2*27)</f>
        <v>28.703703703703702</v>
      </c>
      <c r="G61" s="7"/>
      <c r="H61" s="5"/>
      <c r="I61" s="26">
        <f>((H60)*(50))/(2*9)</f>
        <v>100</v>
      </c>
      <c r="K61" s="28"/>
      <c r="M61" s="16"/>
      <c r="N61" s="16"/>
      <c r="O61" s="16"/>
      <c r="P61" s="16"/>
      <c r="Q61" s="16"/>
      <c r="R61" s="16"/>
      <c r="S61" s="21"/>
      <c r="T61" s="21"/>
      <c r="X61" s="5">
        <v>1</v>
      </c>
      <c r="Y61" s="24">
        <f t="shared" si="1"/>
        <v>4.6296296296296298</v>
      </c>
      <c r="Z61" s="24">
        <f t="shared" si="2"/>
        <v>28.703703703703702</v>
      </c>
      <c r="AA61" s="24">
        <f t="shared" si="3"/>
        <v>0</v>
      </c>
      <c r="AB61" s="26">
        <f t="shared" si="4"/>
        <v>4.6296296296296298</v>
      </c>
      <c r="AC61" s="26">
        <f t="shared" si="5"/>
        <v>28.703703703703702</v>
      </c>
      <c r="AD61" s="26">
        <f t="shared" si="6"/>
        <v>0</v>
      </c>
    </row>
    <row r="62" spans="1:30" x14ac:dyDescent="0.25">
      <c r="C62" s="1" t="s">
        <v>5</v>
      </c>
      <c r="D62" s="11">
        <f>SUM(D2:D61)</f>
        <v>348759.25925925915</v>
      </c>
      <c r="E62" s="11">
        <f>SUM(E2:E61)</f>
        <v>568433.33333333337</v>
      </c>
      <c r="F62" s="12"/>
      <c r="G62" s="11">
        <f t="shared" ref="G62:I62" si="17">SUM(G2:G61)</f>
        <v>57692.592592592584</v>
      </c>
      <c r="I62" s="27">
        <f t="shared" si="17"/>
        <v>91155.555555555577</v>
      </c>
      <c r="K62" s="28"/>
      <c r="M62" s="16"/>
      <c r="N62" s="16"/>
      <c r="O62" s="16"/>
      <c r="P62" s="16"/>
      <c r="Q62" s="16"/>
      <c r="R62" s="16"/>
      <c r="S62" s="21"/>
      <c r="T62" s="21"/>
      <c r="AA62" s="1" t="s">
        <v>5</v>
      </c>
      <c r="AB62" s="27">
        <f>SUM(AB2:AB61)</f>
        <v>384325.52768000908</v>
      </c>
      <c r="AC62" s="27">
        <f>SUM(AC2:AC61)</f>
        <v>577550.86830276274</v>
      </c>
      <c r="AD62" s="27">
        <f>SUM(AD2:AD61)</f>
        <v>58014.749905941964</v>
      </c>
    </row>
    <row r="63" spans="1:30" x14ac:dyDescent="0.25">
      <c r="C63" s="1"/>
      <c r="D63" s="13"/>
      <c r="E63" s="14"/>
      <c r="I63" s="10"/>
      <c r="M63" s="16"/>
      <c r="N63" s="16"/>
      <c r="O63" s="16"/>
      <c r="P63" s="16"/>
      <c r="Q63" s="16"/>
      <c r="R63" s="16"/>
      <c r="S63" s="21"/>
      <c r="T63" s="21"/>
    </row>
    <row r="64" spans="1:30" x14ac:dyDescent="0.25">
      <c r="I64" s="10"/>
      <c r="M64" s="16"/>
      <c r="N64" s="16"/>
      <c r="O64" s="16"/>
      <c r="P64" s="16"/>
      <c r="Q64" s="16"/>
      <c r="R64" s="16"/>
      <c r="S64" s="21"/>
      <c r="T64" s="21"/>
    </row>
    <row r="65" spans="1:29" x14ac:dyDescent="0.25">
      <c r="I65" s="10"/>
      <c r="M65" s="16"/>
      <c r="N65" s="16"/>
      <c r="O65" s="16"/>
      <c r="P65" s="16"/>
      <c r="Q65" s="16"/>
      <c r="R65" s="16"/>
      <c r="S65" s="21"/>
      <c r="T65" s="21"/>
    </row>
    <row r="66" spans="1:29" x14ac:dyDescent="0.25">
      <c r="A66" s="5">
        <v>1100</v>
      </c>
      <c r="B66" s="5">
        <v>0</v>
      </c>
      <c r="C66" s="5">
        <v>0</v>
      </c>
      <c r="H66" s="3">
        <v>0</v>
      </c>
      <c r="I66" s="10"/>
      <c r="M66" s="16"/>
      <c r="N66" s="16"/>
      <c r="O66" s="16"/>
      <c r="P66" s="16"/>
      <c r="Q66" s="16"/>
      <c r="R66" s="16"/>
      <c r="S66" s="21"/>
      <c r="T66" s="21"/>
    </row>
    <row r="67" spans="1:29" x14ac:dyDescent="0.25">
      <c r="A67" s="5">
        <v>1150</v>
      </c>
      <c r="B67" s="5">
        <v>0</v>
      </c>
      <c r="C67" s="5">
        <v>2710</v>
      </c>
      <c r="H67" s="3">
        <v>48</v>
      </c>
      <c r="I67" s="10"/>
      <c r="M67" s="16"/>
      <c r="N67" s="16"/>
      <c r="O67" s="16"/>
      <c r="P67" s="16"/>
      <c r="Q67" s="16"/>
      <c r="R67" s="16"/>
      <c r="S67" s="21">
        <v>2710</v>
      </c>
      <c r="T67" s="21">
        <v>-32.9</v>
      </c>
      <c r="U67" s="5">
        <f t="shared" ref="U67:U83" si="18">M67+O67+Q67+S67</f>
        <v>2710</v>
      </c>
      <c r="V67" s="18">
        <f t="shared" ref="V67:V83" si="19">((M67*N67)+(O67*P67)+(Q67*R67)+(S67*T67))/U67</f>
        <v>-32.9</v>
      </c>
    </row>
    <row r="68" spans="1:29" x14ac:dyDescent="0.25">
      <c r="A68" s="5">
        <v>1200</v>
      </c>
      <c r="B68" s="5">
        <v>0</v>
      </c>
      <c r="C68" s="5">
        <v>998</v>
      </c>
      <c r="D68" s="6">
        <f>((B67+B68)*(A68-A67))/(2*27)</f>
        <v>0</v>
      </c>
      <c r="E68" s="6">
        <f>((C67+C68)*(A68-A67))/(2*27)</f>
        <v>3433.3333333333335</v>
      </c>
      <c r="H68" s="3">
        <v>69</v>
      </c>
      <c r="I68" s="26">
        <f>((H67+H68)*(A68-A67))/(2*9)</f>
        <v>325</v>
      </c>
      <c r="M68" s="16"/>
      <c r="N68" s="16"/>
      <c r="O68" s="16"/>
      <c r="P68" s="16"/>
      <c r="Q68" s="16"/>
      <c r="R68" s="16"/>
      <c r="S68" s="21">
        <v>998</v>
      </c>
      <c r="T68" s="21">
        <v>-3</v>
      </c>
      <c r="U68" s="5">
        <f t="shared" si="18"/>
        <v>998</v>
      </c>
      <c r="V68" s="18">
        <f t="shared" si="19"/>
        <v>-3</v>
      </c>
      <c r="W68" s="19">
        <f>(((255+((V67+V68)/2))-255)*(25.16/50))+255</f>
        <v>245.96755999999999</v>
      </c>
      <c r="X68" s="19">
        <f>W68/255</f>
        <v>0.96457866666666658</v>
      </c>
      <c r="Y68" s="24">
        <f t="shared" ref="Y68:Y88" si="20">D68*X68</f>
        <v>0</v>
      </c>
      <c r="Z68" s="24">
        <f t="shared" ref="Z68:Z86" si="21">E68*X68</f>
        <v>3311.7200888888888</v>
      </c>
      <c r="AB68" s="26">
        <f t="shared" ref="AB68:AC86" si="22">IF(ABS(Y68-D68)&gt;16.67,Y68,D68)</f>
        <v>0</v>
      </c>
      <c r="AC68" s="26">
        <f t="shared" si="22"/>
        <v>3311.7200888888888</v>
      </c>
    </row>
    <row r="69" spans="1:29" x14ac:dyDescent="0.25">
      <c r="A69" s="5">
        <v>1250</v>
      </c>
      <c r="B69" s="5">
        <v>13</v>
      </c>
      <c r="C69" s="5">
        <v>91</v>
      </c>
      <c r="D69" s="6">
        <f t="shared" ref="D69:D85" si="23">((B68+B69)*(A69-A68))/(2*27)</f>
        <v>12.037037037037036</v>
      </c>
      <c r="E69" s="6">
        <f t="shared" ref="E69:E85" si="24">((C68+C69)*(A69-A68))/(2*27)</f>
        <v>1008.3333333333334</v>
      </c>
      <c r="H69" s="3">
        <v>60</v>
      </c>
      <c r="I69" s="26">
        <f t="shared" ref="I69:I85" si="25">((H68+H69)*(A69-A68))/(2*9)</f>
        <v>358.33333333333331</v>
      </c>
      <c r="M69" s="16">
        <v>13</v>
      </c>
      <c r="N69" s="16">
        <v>-2.2999999999999998</v>
      </c>
      <c r="O69" s="29">
        <v>51</v>
      </c>
      <c r="P69" s="29">
        <v>-47.8</v>
      </c>
      <c r="Q69" s="29">
        <v>22</v>
      </c>
      <c r="R69" s="29">
        <v>-19.8</v>
      </c>
      <c r="S69" s="21">
        <v>18</v>
      </c>
      <c r="T69" s="21">
        <v>16.7</v>
      </c>
      <c r="U69" s="5">
        <f t="shared" si="18"/>
        <v>104</v>
      </c>
      <c r="V69" s="18">
        <f t="shared" si="19"/>
        <v>-25.025961538461537</v>
      </c>
      <c r="W69" s="19">
        <f>255+((V68+V69)/2)</f>
        <v>240.98701923076922</v>
      </c>
      <c r="X69" s="19">
        <f t="shared" ref="X69:X71" si="26">W69/255</f>
        <v>0.94504713423831066</v>
      </c>
      <c r="Y69" s="24">
        <f t="shared" si="20"/>
        <v>11.375567356572256</v>
      </c>
      <c r="Z69" s="24">
        <f t="shared" si="21"/>
        <v>952.92252702362998</v>
      </c>
      <c r="AB69" s="26">
        <f t="shared" si="22"/>
        <v>12.037037037037036</v>
      </c>
      <c r="AC69" s="26">
        <f t="shared" si="22"/>
        <v>952.92252702362998</v>
      </c>
    </row>
    <row r="70" spans="1:29" x14ac:dyDescent="0.25">
      <c r="A70" s="5">
        <v>1300</v>
      </c>
      <c r="B70" s="5">
        <v>543</v>
      </c>
      <c r="C70" s="5">
        <v>17</v>
      </c>
      <c r="D70" s="6">
        <f t="shared" si="23"/>
        <v>514.81481481481478</v>
      </c>
      <c r="E70" s="6">
        <f t="shared" si="24"/>
        <v>100</v>
      </c>
      <c r="H70" s="3">
        <v>78</v>
      </c>
      <c r="I70" s="26">
        <f t="shared" si="25"/>
        <v>383.33333333333331</v>
      </c>
      <c r="M70" s="16">
        <v>543</v>
      </c>
      <c r="N70" s="16">
        <v>6.6</v>
      </c>
      <c r="O70" s="16"/>
      <c r="P70" s="16"/>
      <c r="Q70" s="16"/>
      <c r="R70" s="16"/>
      <c r="S70" s="21">
        <v>17</v>
      </c>
      <c r="T70" s="21">
        <v>-53.2</v>
      </c>
      <c r="U70" s="5">
        <f t="shared" si="18"/>
        <v>560</v>
      </c>
      <c r="V70" s="18">
        <f t="shared" si="19"/>
        <v>4.7846428571428561</v>
      </c>
      <c r="W70" s="19">
        <f>255+((V69+V70)/2)</f>
        <v>244.87934065934067</v>
      </c>
      <c r="X70" s="19">
        <f t="shared" si="26"/>
        <v>0.96031113984055161</v>
      </c>
      <c r="Y70" s="24">
        <f t="shared" si="20"/>
        <v>494.3824016216173</v>
      </c>
      <c r="Z70" s="24">
        <f t="shared" si="21"/>
        <v>96.031113984055168</v>
      </c>
      <c r="AB70" s="26">
        <f t="shared" si="22"/>
        <v>494.3824016216173</v>
      </c>
      <c r="AC70" s="26">
        <f t="shared" si="22"/>
        <v>100</v>
      </c>
    </row>
    <row r="71" spans="1:29" x14ac:dyDescent="0.25">
      <c r="A71" s="5">
        <v>1350</v>
      </c>
      <c r="B71" s="5">
        <v>1110</v>
      </c>
      <c r="C71" s="5">
        <v>49</v>
      </c>
      <c r="D71" s="6">
        <f t="shared" si="23"/>
        <v>1530.5555555555557</v>
      </c>
      <c r="E71" s="6">
        <f t="shared" si="24"/>
        <v>61.111111111111114</v>
      </c>
      <c r="H71" s="3">
        <v>122</v>
      </c>
      <c r="I71" s="26">
        <f t="shared" si="25"/>
        <v>555.55555555555554</v>
      </c>
      <c r="M71" s="16">
        <v>1110</v>
      </c>
      <c r="N71" s="16">
        <v>26.4</v>
      </c>
      <c r="O71" s="16"/>
      <c r="P71" s="16"/>
      <c r="Q71" s="16"/>
      <c r="R71" s="16"/>
      <c r="S71" s="21">
        <v>49</v>
      </c>
      <c r="T71" s="21">
        <v>-50.8</v>
      </c>
      <c r="U71" s="5">
        <f t="shared" si="18"/>
        <v>1159</v>
      </c>
      <c r="V71" s="18">
        <f t="shared" si="19"/>
        <v>23.136151855047455</v>
      </c>
      <c r="W71" s="19">
        <f>(((255+((V70+V71)/2))-255)*(16.08/50))+255</f>
        <v>259.48966378972023</v>
      </c>
      <c r="X71" s="19">
        <f t="shared" si="26"/>
        <v>1.0176065246655694</v>
      </c>
      <c r="Y71" s="24">
        <f t="shared" si="20"/>
        <v>1557.5033196964689</v>
      </c>
      <c r="Z71" s="24">
        <f t="shared" si="21"/>
        <v>62.187065396229244</v>
      </c>
      <c r="AB71" s="26">
        <f t="shared" si="22"/>
        <v>1557.5033196964689</v>
      </c>
      <c r="AC71" s="26">
        <f t="shared" si="22"/>
        <v>61.111111111111114</v>
      </c>
    </row>
    <row r="72" spans="1:29" x14ac:dyDescent="0.25">
      <c r="A72" s="5">
        <v>1400</v>
      </c>
      <c r="B72" s="5">
        <v>1745</v>
      </c>
      <c r="C72" s="5">
        <v>53</v>
      </c>
      <c r="D72" s="6">
        <f t="shared" si="23"/>
        <v>2643.5185185185187</v>
      </c>
      <c r="E72" s="6">
        <f t="shared" si="24"/>
        <v>94.444444444444443</v>
      </c>
      <c r="H72" s="3">
        <v>158</v>
      </c>
      <c r="I72" s="26">
        <f t="shared" si="25"/>
        <v>777.77777777777783</v>
      </c>
      <c r="M72" s="16"/>
      <c r="N72" s="16"/>
      <c r="O72" s="16"/>
      <c r="P72" s="16"/>
      <c r="Q72" s="16"/>
      <c r="R72" s="16"/>
      <c r="S72" s="21"/>
      <c r="T72" s="21"/>
      <c r="V72" s="18"/>
      <c r="X72" s="5">
        <v>1</v>
      </c>
      <c r="Y72" s="24">
        <f t="shared" si="20"/>
        <v>2643.5185185185187</v>
      </c>
      <c r="Z72" s="24">
        <f t="shared" si="21"/>
        <v>94.444444444444443</v>
      </c>
      <c r="AB72" s="26">
        <f t="shared" si="22"/>
        <v>2643.5185185185187</v>
      </c>
      <c r="AC72" s="26">
        <f t="shared" si="22"/>
        <v>94.444444444444443</v>
      </c>
    </row>
    <row r="73" spans="1:29" x14ac:dyDescent="0.25">
      <c r="A73" s="5">
        <v>1450</v>
      </c>
      <c r="B73" s="5">
        <v>2377</v>
      </c>
      <c r="C73" s="5">
        <v>319</v>
      </c>
      <c r="D73" s="6">
        <f t="shared" si="23"/>
        <v>3816.6666666666665</v>
      </c>
      <c r="E73" s="6">
        <f t="shared" si="24"/>
        <v>344.44444444444446</v>
      </c>
      <c r="H73" s="3">
        <v>199</v>
      </c>
      <c r="I73" s="26">
        <f t="shared" si="25"/>
        <v>991.66666666666663</v>
      </c>
      <c r="M73" s="16"/>
      <c r="N73" s="16"/>
      <c r="O73" s="16"/>
      <c r="P73" s="16"/>
      <c r="Q73" s="16"/>
      <c r="R73" s="16"/>
      <c r="S73" s="21"/>
      <c r="T73" s="21"/>
      <c r="V73" s="18"/>
      <c r="X73" s="5">
        <v>1</v>
      </c>
      <c r="Y73" s="24">
        <f t="shared" si="20"/>
        <v>3816.6666666666665</v>
      </c>
      <c r="Z73" s="24">
        <f t="shared" si="21"/>
        <v>344.44444444444446</v>
      </c>
      <c r="AB73" s="26">
        <f t="shared" si="22"/>
        <v>3816.6666666666665</v>
      </c>
      <c r="AC73" s="26">
        <f t="shared" si="22"/>
        <v>344.44444444444446</v>
      </c>
    </row>
    <row r="74" spans="1:29" x14ac:dyDescent="0.25">
      <c r="A74" s="5">
        <v>1500</v>
      </c>
      <c r="B74" s="5">
        <v>3201</v>
      </c>
      <c r="C74" s="5">
        <v>563</v>
      </c>
      <c r="D74" s="6">
        <f t="shared" si="23"/>
        <v>5164.8148148148148</v>
      </c>
      <c r="E74" s="6">
        <f t="shared" si="24"/>
        <v>816.66666666666663</v>
      </c>
      <c r="H74" s="3">
        <v>246</v>
      </c>
      <c r="I74" s="26">
        <f t="shared" si="25"/>
        <v>1236.1111111111111</v>
      </c>
      <c r="M74" s="16"/>
      <c r="N74" s="16"/>
      <c r="O74" s="16"/>
      <c r="P74" s="16"/>
      <c r="Q74" s="16"/>
      <c r="R74" s="16"/>
      <c r="S74" s="21"/>
      <c r="T74" s="21"/>
      <c r="V74" s="18"/>
      <c r="X74" s="5">
        <v>1</v>
      </c>
      <c r="Y74" s="24">
        <f t="shared" si="20"/>
        <v>5164.8148148148148</v>
      </c>
      <c r="Z74" s="24">
        <f t="shared" si="21"/>
        <v>816.66666666666663</v>
      </c>
      <c r="AB74" s="26">
        <f t="shared" si="22"/>
        <v>5164.8148148148148</v>
      </c>
      <c r="AC74" s="26">
        <f t="shared" si="22"/>
        <v>816.66666666666663</v>
      </c>
    </row>
    <row r="75" spans="1:29" x14ac:dyDescent="0.25">
      <c r="A75" s="5">
        <v>1550</v>
      </c>
      <c r="B75" s="5">
        <v>3221</v>
      </c>
      <c r="C75" s="5">
        <v>970</v>
      </c>
      <c r="D75" s="6">
        <f t="shared" si="23"/>
        <v>5946.2962962962965</v>
      </c>
      <c r="E75" s="6">
        <f t="shared" si="24"/>
        <v>1419.4444444444443</v>
      </c>
      <c r="H75" s="3">
        <v>274</v>
      </c>
      <c r="I75" s="26">
        <f t="shared" si="25"/>
        <v>1444.4444444444443</v>
      </c>
      <c r="M75" s="16"/>
      <c r="N75" s="16"/>
      <c r="O75" s="16"/>
      <c r="P75" s="16"/>
      <c r="Q75" s="16"/>
      <c r="R75" s="16"/>
      <c r="S75" s="21"/>
      <c r="T75" s="21"/>
      <c r="V75" s="18"/>
      <c r="X75" s="5">
        <v>1</v>
      </c>
      <c r="Y75" s="24">
        <f t="shared" si="20"/>
        <v>5946.2962962962965</v>
      </c>
      <c r="Z75" s="24">
        <f t="shared" si="21"/>
        <v>1419.4444444444443</v>
      </c>
      <c r="AB75" s="26">
        <f t="shared" si="22"/>
        <v>5946.2962962962965</v>
      </c>
      <c r="AC75" s="26">
        <f t="shared" si="22"/>
        <v>1419.4444444444443</v>
      </c>
    </row>
    <row r="76" spans="1:29" x14ac:dyDescent="0.25">
      <c r="A76" s="5">
        <v>1600</v>
      </c>
      <c r="B76" s="5">
        <v>2920</v>
      </c>
      <c r="C76" s="5">
        <v>1551</v>
      </c>
      <c r="D76" s="6">
        <f t="shared" si="23"/>
        <v>5686.1111111111113</v>
      </c>
      <c r="E76" s="6">
        <f t="shared" si="24"/>
        <v>2334.2592592592591</v>
      </c>
      <c r="H76" s="3">
        <v>310</v>
      </c>
      <c r="I76" s="26">
        <f t="shared" si="25"/>
        <v>1622.2222222222222</v>
      </c>
      <c r="M76" s="16">
        <v>882</v>
      </c>
      <c r="N76" s="16">
        <v>-57.8</v>
      </c>
      <c r="O76" s="16">
        <v>2038</v>
      </c>
      <c r="P76" s="16">
        <v>70.099999999999994</v>
      </c>
      <c r="Q76" s="21">
        <v>1447</v>
      </c>
      <c r="R76" s="21">
        <v>-51.6</v>
      </c>
      <c r="S76" s="21">
        <v>133</v>
      </c>
      <c r="T76" s="21">
        <v>-139</v>
      </c>
      <c r="U76" s="5">
        <f t="shared" si="18"/>
        <v>4500</v>
      </c>
      <c r="V76" s="18">
        <f t="shared" si="19"/>
        <v>-0.28177777777778101</v>
      </c>
      <c r="X76" s="5">
        <v>1</v>
      </c>
      <c r="Y76" s="24">
        <f t="shared" si="20"/>
        <v>5686.1111111111113</v>
      </c>
      <c r="Z76" s="24">
        <f t="shared" si="21"/>
        <v>2334.2592592592591</v>
      </c>
      <c r="AB76" s="26">
        <f t="shared" si="22"/>
        <v>5686.1111111111113</v>
      </c>
      <c r="AC76" s="26">
        <f t="shared" si="22"/>
        <v>2334.2592592592591</v>
      </c>
    </row>
    <row r="77" spans="1:29" x14ac:dyDescent="0.25">
      <c r="A77" s="5">
        <v>1650</v>
      </c>
      <c r="B77" s="5">
        <v>1624</v>
      </c>
      <c r="C77" s="5">
        <v>1617</v>
      </c>
      <c r="D77" s="6">
        <f t="shared" si="23"/>
        <v>4207.4074074074078</v>
      </c>
      <c r="E77" s="6">
        <f t="shared" si="24"/>
        <v>2933.3333333333335</v>
      </c>
      <c r="H77" s="3">
        <v>231</v>
      </c>
      <c r="I77" s="26">
        <f t="shared" si="25"/>
        <v>1502.7777777777778</v>
      </c>
      <c r="M77" s="16">
        <v>825</v>
      </c>
      <c r="N77" s="16">
        <v>-40.4</v>
      </c>
      <c r="O77" s="16">
        <v>799</v>
      </c>
      <c r="P77" s="16">
        <v>68.3</v>
      </c>
      <c r="Q77" s="16"/>
      <c r="R77" s="16"/>
      <c r="S77" s="21">
        <v>1648</v>
      </c>
      <c r="T77" s="21">
        <v>-38.299999999999997</v>
      </c>
      <c r="U77" s="5">
        <f t="shared" si="18"/>
        <v>3272</v>
      </c>
      <c r="V77" s="18">
        <f t="shared" si="19"/>
        <v>-12.798502444987774</v>
      </c>
      <c r="W77" s="19">
        <f>(((250+((V76+V77)/2))-250)*(48.75/50))+250</f>
        <v>243.6233633914018</v>
      </c>
      <c r="X77" s="19">
        <f>W77/250</f>
        <v>0.97449345356560724</v>
      </c>
      <c r="Y77" s="24">
        <f t="shared" si="20"/>
        <v>4100.0909750019628</v>
      </c>
      <c r="Z77" s="24">
        <f t="shared" si="21"/>
        <v>2858.5141304591148</v>
      </c>
      <c r="AB77" s="26">
        <f t="shared" si="22"/>
        <v>4100.0909750019628</v>
      </c>
      <c r="AC77" s="26">
        <f t="shared" si="22"/>
        <v>2858.5141304591148</v>
      </c>
    </row>
    <row r="78" spans="1:29" x14ac:dyDescent="0.25">
      <c r="A78" s="5">
        <v>1700</v>
      </c>
      <c r="B78" s="5">
        <v>740</v>
      </c>
      <c r="C78" s="5">
        <v>1813</v>
      </c>
      <c r="D78" s="6">
        <f t="shared" si="23"/>
        <v>2188.8888888888887</v>
      </c>
      <c r="E78" s="6">
        <f t="shared" si="24"/>
        <v>3175.9259259259261</v>
      </c>
      <c r="H78" s="3">
        <v>137</v>
      </c>
      <c r="I78" s="26">
        <f t="shared" si="25"/>
        <v>1022.2222222222222</v>
      </c>
      <c r="M78" s="16">
        <v>51</v>
      </c>
      <c r="N78" s="16">
        <v>-99.7</v>
      </c>
      <c r="O78" s="16">
        <v>680</v>
      </c>
      <c r="P78" s="16">
        <v>-23.7</v>
      </c>
      <c r="Q78" s="16">
        <v>8</v>
      </c>
      <c r="R78" s="16">
        <v>42.9</v>
      </c>
      <c r="S78" s="21">
        <v>1842</v>
      </c>
      <c r="T78" s="21">
        <v>-23.1</v>
      </c>
      <c r="U78" s="5">
        <f t="shared" si="18"/>
        <v>2581</v>
      </c>
      <c r="V78" s="18">
        <f t="shared" si="19"/>
        <v>-24.567105772956221</v>
      </c>
      <c r="W78" s="19">
        <f>(((250+((V77+V78)/2))-250)*(40.57/50))+250</f>
        <v>234.84077274598013</v>
      </c>
      <c r="X78" s="19">
        <f>W78/250</f>
        <v>0.93936309098392057</v>
      </c>
      <c r="Y78" s="24">
        <f t="shared" si="20"/>
        <v>2056.1614324870261</v>
      </c>
      <c r="Z78" s="24">
        <f t="shared" si="21"/>
        <v>2983.3475945137479</v>
      </c>
      <c r="AB78" s="26">
        <f t="shared" si="22"/>
        <v>2056.1614324870261</v>
      </c>
      <c r="AC78" s="26">
        <f t="shared" si="22"/>
        <v>2983.3475945137479</v>
      </c>
    </row>
    <row r="79" spans="1:29" x14ac:dyDescent="0.25">
      <c r="A79" s="5">
        <v>1750</v>
      </c>
      <c r="B79" s="5">
        <v>261</v>
      </c>
      <c r="C79" s="5">
        <v>1076</v>
      </c>
      <c r="D79" s="6">
        <f t="shared" si="23"/>
        <v>926.85185185185185</v>
      </c>
      <c r="E79" s="6">
        <f t="shared" si="24"/>
        <v>2675</v>
      </c>
      <c r="H79" s="3">
        <v>163</v>
      </c>
      <c r="I79" s="26">
        <f t="shared" si="25"/>
        <v>833.33333333333337</v>
      </c>
      <c r="M79" s="16"/>
      <c r="N79" s="16"/>
      <c r="O79" s="16"/>
      <c r="P79" s="16"/>
      <c r="Q79" s="16"/>
      <c r="R79" s="16"/>
      <c r="S79" s="21"/>
      <c r="T79" s="21"/>
      <c r="V79" s="18"/>
      <c r="X79" s="5">
        <v>1</v>
      </c>
      <c r="Y79" s="24">
        <f t="shared" si="20"/>
        <v>926.85185185185185</v>
      </c>
      <c r="Z79" s="24">
        <f t="shared" si="21"/>
        <v>2675</v>
      </c>
      <c r="AB79" s="26">
        <f t="shared" si="22"/>
        <v>926.85185185185185</v>
      </c>
      <c r="AC79" s="26">
        <f t="shared" si="22"/>
        <v>2675</v>
      </c>
    </row>
    <row r="80" spans="1:29" x14ac:dyDescent="0.25">
      <c r="A80" s="5">
        <v>1800</v>
      </c>
      <c r="B80" s="5">
        <v>177</v>
      </c>
      <c r="C80" s="5">
        <v>725</v>
      </c>
      <c r="D80" s="6">
        <f t="shared" si="23"/>
        <v>405.55555555555554</v>
      </c>
      <c r="E80" s="6">
        <f t="shared" si="24"/>
        <v>1667.5925925925926</v>
      </c>
      <c r="H80" s="3">
        <v>140</v>
      </c>
      <c r="I80" s="26">
        <f t="shared" si="25"/>
        <v>841.66666666666663</v>
      </c>
      <c r="M80" s="16">
        <v>177</v>
      </c>
      <c r="N80" s="16">
        <v>-58.5</v>
      </c>
      <c r="O80" s="16"/>
      <c r="P80" s="16"/>
      <c r="Q80" s="16"/>
      <c r="R80" s="16"/>
      <c r="S80" s="21">
        <v>725</v>
      </c>
      <c r="T80" s="21">
        <v>12</v>
      </c>
      <c r="U80" s="5">
        <f t="shared" si="18"/>
        <v>902</v>
      </c>
      <c r="V80" s="18">
        <f t="shared" si="19"/>
        <v>-1.8342572062084257</v>
      </c>
      <c r="X80" s="5">
        <v>1</v>
      </c>
      <c r="Y80" s="24">
        <f t="shared" si="20"/>
        <v>405.55555555555554</v>
      </c>
      <c r="Z80" s="24">
        <f t="shared" si="21"/>
        <v>1667.5925925925926</v>
      </c>
      <c r="AB80" s="26">
        <f t="shared" si="22"/>
        <v>405.55555555555554</v>
      </c>
      <c r="AC80" s="26">
        <f t="shared" si="22"/>
        <v>1667.5925925925926</v>
      </c>
    </row>
    <row r="81" spans="1:30" x14ac:dyDescent="0.25">
      <c r="A81" s="5">
        <v>1850</v>
      </c>
      <c r="B81" s="5">
        <v>401</v>
      </c>
      <c r="C81" s="5">
        <v>664</v>
      </c>
      <c r="D81" s="6">
        <f t="shared" si="23"/>
        <v>535.18518518518522</v>
      </c>
      <c r="E81" s="6">
        <f t="shared" si="24"/>
        <v>1286.1111111111111</v>
      </c>
      <c r="H81" s="3">
        <v>159</v>
      </c>
      <c r="I81" s="26">
        <f t="shared" si="25"/>
        <v>830.55555555555554</v>
      </c>
      <c r="M81" s="16">
        <v>397</v>
      </c>
      <c r="N81" s="16">
        <v>-53.2</v>
      </c>
      <c r="O81" s="16"/>
      <c r="P81" s="16"/>
      <c r="Q81" s="16"/>
      <c r="R81" s="16"/>
      <c r="S81" s="21">
        <v>656</v>
      </c>
      <c r="T81" s="21">
        <v>31</v>
      </c>
      <c r="U81" s="5">
        <f t="shared" si="18"/>
        <v>1053</v>
      </c>
      <c r="V81" s="18">
        <f t="shared" si="19"/>
        <v>-0.74491927825261295</v>
      </c>
      <c r="W81" s="19">
        <f>(((475+((V80+V81)/2))-475)*(40.57/50))+475</f>
        <v>473.95362810025415</v>
      </c>
      <c r="X81" s="19">
        <f>W81/475</f>
        <v>0.99779711179000874</v>
      </c>
      <c r="Y81" s="24">
        <f t="shared" si="20"/>
        <v>534.00623205057877</v>
      </c>
      <c r="Z81" s="24">
        <f t="shared" si="21"/>
        <v>1283.2779521077057</v>
      </c>
      <c r="AB81" s="26">
        <f t="shared" si="22"/>
        <v>535.18518518518522</v>
      </c>
      <c r="AC81" s="26">
        <f t="shared" si="22"/>
        <v>1286.1111111111111</v>
      </c>
    </row>
    <row r="82" spans="1:30" x14ac:dyDescent="0.25">
      <c r="A82" s="5">
        <v>1900</v>
      </c>
      <c r="B82" s="5">
        <v>416</v>
      </c>
      <c r="C82" s="5">
        <v>15</v>
      </c>
      <c r="D82" s="6">
        <f t="shared" si="23"/>
        <v>756.48148148148152</v>
      </c>
      <c r="E82" s="6">
        <f t="shared" si="24"/>
        <v>628.7037037037037</v>
      </c>
      <c r="H82" s="3">
        <v>112</v>
      </c>
      <c r="I82" s="26">
        <f t="shared" si="25"/>
        <v>752.77777777777783</v>
      </c>
      <c r="M82" s="16">
        <v>408</v>
      </c>
      <c r="N82" s="16">
        <v>-45.9</v>
      </c>
      <c r="O82" s="16"/>
      <c r="P82" s="16"/>
      <c r="Q82" s="16"/>
      <c r="R82" s="16"/>
      <c r="S82" s="21"/>
      <c r="T82" s="21"/>
      <c r="U82" s="5">
        <f t="shared" si="18"/>
        <v>408</v>
      </c>
      <c r="V82" s="18">
        <f t="shared" si="19"/>
        <v>-45.9</v>
      </c>
      <c r="W82" s="19">
        <f>475+((V81+V82)/2)</f>
        <v>451.67754036087371</v>
      </c>
      <c r="X82" s="19">
        <f t="shared" ref="X82:X84" si="27">W82/475</f>
        <v>0.95090008497026046</v>
      </c>
      <c r="Y82" s="24">
        <f t="shared" si="20"/>
        <v>719.3383050191693</v>
      </c>
      <c r="Z82" s="24">
        <f t="shared" si="21"/>
        <v>597.83440527296932</v>
      </c>
      <c r="AB82" s="26">
        <f t="shared" si="22"/>
        <v>719.3383050191693</v>
      </c>
      <c r="AC82" s="26">
        <f t="shared" si="22"/>
        <v>597.83440527296932</v>
      </c>
    </row>
    <row r="83" spans="1:30" x14ac:dyDescent="0.25">
      <c r="A83" s="5">
        <v>1950</v>
      </c>
      <c r="B83" s="5">
        <v>290</v>
      </c>
      <c r="C83" s="5">
        <v>9</v>
      </c>
      <c r="D83" s="6">
        <f t="shared" si="23"/>
        <v>653.7037037037037</v>
      </c>
      <c r="E83" s="6">
        <f t="shared" si="24"/>
        <v>22.222222222222221</v>
      </c>
      <c r="H83" s="3">
        <v>104</v>
      </c>
      <c r="I83" s="26">
        <f t="shared" si="25"/>
        <v>600</v>
      </c>
      <c r="M83" s="16">
        <v>287</v>
      </c>
      <c r="N83" s="16">
        <v>-40.5</v>
      </c>
      <c r="O83" s="16"/>
      <c r="P83" s="16"/>
      <c r="Q83" s="16"/>
      <c r="R83" s="16"/>
      <c r="S83" s="21"/>
      <c r="T83" s="21"/>
      <c r="U83" s="5">
        <f t="shared" si="18"/>
        <v>287</v>
      </c>
      <c r="V83" s="18">
        <f t="shared" si="19"/>
        <v>-40.5</v>
      </c>
      <c r="W83" s="19">
        <f>475+((V82+V83)/2)</f>
        <v>431.8</v>
      </c>
      <c r="X83" s="19">
        <f t="shared" si="27"/>
        <v>0.90905263157894745</v>
      </c>
      <c r="Y83" s="24">
        <f t="shared" si="20"/>
        <v>594.25107212475643</v>
      </c>
      <c r="Z83" s="24">
        <f t="shared" si="21"/>
        <v>20.201169590643275</v>
      </c>
      <c r="AB83" s="26">
        <f t="shared" si="22"/>
        <v>594.25107212475643</v>
      </c>
      <c r="AC83" s="26">
        <f t="shared" si="22"/>
        <v>22.222222222222221</v>
      </c>
    </row>
    <row r="84" spans="1:30" x14ac:dyDescent="0.25">
      <c r="A84" s="5">
        <v>2000</v>
      </c>
      <c r="B84" s="5">
        <v>10</v>
      </c>
      <c r="C84" s="5">
        <v>10</v>
      </c>
      <c r="D84" s="6">
        <f t="shared" si="23"/>
        <v>277.77777777777777</v>
      </c>
      <c r="E84" s="6">
        <f t="shared" si="24"/>
        <v>17.592592592592592</v>
      </c>
      <c r="H84" s="3">
        <v>23</v>
      </c>
      <c r="I84" s="26">
        <f t="shared" si="25"/>
        <v>352.77777777777777</v>
      </c>
      <c r="M84" s="16"/>
      <c r="N84" s="16"/>
      <c r="O84" s="16"/>
      <c r="P84" s="16"/>
      <c r="Q84" s="16"/>
      <c r="R84" s="16"/>
      <c r="S84" s="21"/>
      <c r="T84" s="21"/>
      <c r="V84" s="5">
        <v>20</v>
      </c>
      <c r="W84" s="19">
        <f>475+((V83+V84)/2)</f>
        <v>464.75</v>
      </c>
      <c r="X84" s="19">
        <f t="shared" si="27"/>
        <v>0.97842105263157897</v>
      </c>
      <c r="Y84" s="24">
        <f t="shared" si="20"/>
        <v>271.78362573099417</v>
      </c>
      <c r="Z84" s="24">
        <f t="shared" si="21"/>
        <v>17.212962962962962</v>
      </c>
      <c r="AB84" s="26">
        <f t="shared" si="22"/>
        <v>277.77777777777777</v>
      </c>
      <c r="AC84" s="26">
        <f t="shared" si="22"/>
        <v>17.592592592592592</v>
      </c>
    </row>
    <row r="85" spans="1:30" x14ac:dyDescent="0.25">
      <c r="A85" s="5">
        <v>2050</v>
      </c>
      <c r="B85" s="5">
        <v>3</v>
      </c>
      <c r="C85" s="5">
        <v>20</v>
      </c>
      <c r="D85" s="6">
        <f t="shared" si="23"/>
        <v>12.037037037037036</v>
      </c>
      <c r="E85" s="6">
        <f t="shared" si="24"/>
        <v>27.777777777777779</v>
      </c>
      <c r="H85" s="3">
        <v>22</v>
      </c>
      <c r="I85" s="26">
        <f t="shared" si="25"/>
        <v>125</v>
      </c>
      <c r="M85" s="16"/>
      <c r="N85" s="16"/>
      <c r="O85" s="16"/>
      <c r="P85" s="16"/>
      <c r="Q85" s="16"/>
      <c r="R85" s="16"/>
      <c r="S85" s="21"/>
      <c r="T85" s="21"/>
      <c r="X85" s="5">
        <v>1</v>
      </c>
      <c r="Y85" s="24">
        <f t="shared" si="20"/>
        <v>12.037037037037036</v>
      </c>
      <c r="Z85" s="24">
        <f t="shared" si="21"/>
        <v>27.777777777777779</v>
      </c>
      <c r="AB85" s="26">
        <f t="shared" si="22"/>
        <v>12.037037037037036</v>
      </c>
      <c r="AC85" s="26">
        <f t="shared" si="22"/>
        <v>27.777777777777779</v>
      </c>
    </row>
    <row r="86" spans="1:30" x14ac:dyDescent="0.25">
      <c r="D86" s="6">
        <f>((B85+B86)*(50))/(2*27)</f>
        <v>2.7777777777777777</v>
      </c>
      <c r="E86" s="6">
        <f>((C85+C86)*(50))/(2*27)</f>
        <v>18.518518518518519</v>
      </c>
      <c r="I86" s="26">
        <f>((H85)*(50))/(2*9)</f>
        <v>61.111111111111114</v>
      </c>
      <c r="M86" s="16"/>
      <c r="N86" s="16"/>
      <c r="O86" s="16"/>
      <c r="P86" s="16"/>
      <c r="Q86" s="16"/>
      <c r="R86" s="16"/>
      <c r="S86" s="21"/>
      <c r="T86" s="21"/>
      <c r="X86" s="5">
        <v>1</v>
      </c>
      <c r="Y86" s="24">
        <f t="shared" si="20"/>
        <v>2.7777777777777777</v>
      </c>
      <c r="Z86" s="24">
        <f t="shared" si="21"/>
        <v>18.518518518518519</v>
      </c>
      <c r="AB86" s="26">
        <f t="shared" si="22"/>
        <v>2.7777777777777777</v>
      </c>
      <c r="AC86" s="26">
        <f t="shared" si="22"/>
        <v>18.518518518518519</v>
      </c>
    </row>
    <row r="87" spans="1:30" x14ac:dyDescent="0.25">
      <c r="C87" s="1" t="s">
        <v>5</v>
      </c>
      <c r="D87" s="11">
        <f>SUM(D68:D86)</f>
        <v>35281.481481481489</v>
      </c>
      <c r="E87" s="11">
        <f>SUM(E68:E86)</f>
        <v>22064.81481481481</v>
      </c>
      <c r="I87" s="27">
        <f>SUM(I68:I86)</f>
        <v>14616.666666666664</v>
      </c>
      <c r="M87" s="16"/>
      <c r="N87" s="16"/>
      <c r="O87" s="16"/>
      <c r="P87" s="16"/>
      <c r="Q87" s="16"/>
      <c r="R87" s="16"/>
      <c r="S87" s="21"/>
      <c r="T87" s="21"/>
      <c r="Y87" s="35"/>
      <c r="AA87" s="15" t="s">
        <v>5</v>
      </c>
      <c r="AB87" s="27">
        <f>SUM(AB68:AB86)</f>
        <v>34951.357135580634</v>
      </c>
      <c r="AC87" s="27">
        <f>SUM(AC68:AC86)</f>
        <v>21589.52393134353</v>
      </c>
    </row>
    <row r="88" spans="1:30" x14ac:dyDescent="0.25">
      <c r="M88" s="16"/>
      <c r="N88" s="16"/>
      <c r="O88" s="16"/>
      <c r="P88" s="16"/>
      <c r="Q88" s="16"/>
      <c r="R88" s="16"/>
      <c r="S88" s="21"/>
      <c r="T88" s="21"/>
      <c r="Y88" s="35"/>
    </row>
    <row r="89" spans="1:30" x14ac:dyDescent="0.25">
      <c r="M89" s="16"/>
      <c r="N89" s="16"/>
      <c r="O89" s="16"/>
      <c r="P89" s="16"/>
      <c r="Q89" s="16"/>
      <c r="R89" s="16"/>
      <c r="S89" s="21"/>
      <c r="T89" s="21"/>
    </row>
    <row r="90" spans="1:30" x14ac:dyDescent="0.25">
      <c r="C90" s="5">
        <v>342</v>
      </c>
      <c r="H90" s="3">
        <v>31</v>
      </c>
      <c r="M90" s="16"/>
      <c r="N90" s="16"/>
      <c r="O90" s="16"/>
      <c r="P90" s="16"/>
      <c r="Q90" s="16"/>
      <c r="R90" s="16"/>
      <c r="S90" s="21"/>
      <c r="T90" s="21"/>
    </row>
    <row r="91" spans="1:30" x14ac:dyDescent="0.25">
      <c r="A91" s="5">
        <v>2150</v>
      </c>
      <c r="B91" s="5">
        <v>68</v>
      </c>
      <c r="C91" s="5">
        <v>79</v>
      </c>
      <c r="D91" s="6">
        <f>((0+B91)*(50))/(2*27)</f>
        <v>62.962962962962962</v>
      </c>
      <c r="E91" s="6">
        <f>((C90+C91)*(25))/(2*27)</f>
        <v>194.90740740740742</v>
      </c>
      <c r="H91" s="3">
        <v>95</v>
      </c>
      <c r="I91" s="26">
        <f>((H90+H91)*(25))/(2*9)</f>
        <v>175</v>
      </c>
      <c r="M91" s="16"/>
      <c r="N91" s="16"/>
      <c r="O91" s="16"/>
      <c r="P91" s="16"/>
      <c r="Q91" s="16"/>
      <c r="R91" s="16"/>
      <c r="S91" s="21"/>
      <c r="T91" s="21"/>
      <c r="X91" s="5">
        <v>1</v>
      </c>
      <c r="Y91" s="24">
        <f t="shared" ref="Y91:Y93" si="28">D91*X91</f>
        <v>62.962962962962962</v>
      </c>
      <c r="Z91" s="24">
        <f t="shared" ref="Z91:Z93" si="29">E91*X91</f>
        <v>194.90740740740742</v>
      </c>
      <c r="AB91" s="26">
        <f t="shared" ref="AB91:AC93" si="30">IF(ABS(Y91-D91)&gt;16.67,Y91,D91)</f>
        <v>62.962962962962962</v>
      </c>
      <c r="AC91" s="26">
        <f t="shared" si="30"/>
        <v>194.90740740740742</v>
      </c>
    </row>
    <row r="92" spans="1:30" x14ac:dyDescent="0.25">
      <c r="A92" s="5">
        <v>2200</v>
      </c>
      <c r="B92" s="5">
        <v>5</v>
      </c>
      <c r="C92" s="5">
        <v>13</v>
      </c>
      <c r="D92" s="6">
        <f t="shared" ref="D92:D93" si="31">((B91+B92)*(A92-A91))/(2*27)</f>
        <v>67.592592592592595</v>
      </c>
      <c r="E92" s="6">
        <f t="shared" ref="E92:E93" si="32">((C91+C92)*(A92-A91))/(2*27)</f>
        <v>85.18518518518519</v>
      </c>
      <c r="H92" s="3">
        <v>30</v>
      </c>
      <c r="I92" s="26">
        <f t="shared" ref="I92:I93" si="33">((H91+H92)*(A92-A91))/(2*9)</f>
        <v>347.22222222222223</v>
      </c>
      <c r="M92" s="16"/>
      <c r="N92" s="16"/>
      <c r="O92" s="16"/>
      <c r="P92" s="16"/>
      <c r="Q92" s="16"/>
      <c r="R92" s="16"/>
      <c r="S92" s="21"/>
      <c r="T92" s="21"/>
      <c r="X92" s="5">
        <v>1</v>
      </c>
      <c r="Y92" s="24">
        <f t="shared" si="28"/>
        <v>67.592592592592595</v>
      </c>
      <c r="Z92" s="24">
        <f t="shared" si="29"/>
        <v>85.18518518518519</v>
      </c>
      <c r="AB92" s="26">
        <f t="shared" si="30"/>
        <v>67.592592592592595</v>
      </c>
      <c r="AC92" s="26">
        <f t="shared" si="30"/>
        <v>85.18518518518519</v>
      </c>
    </row>
    <row r="93" spans="1:30" x14ac:dyDescent="0.25">
      <c r="A93" s="5">
        <v>2250</v>
      </c>
      <c r="B93" s="5">
        <v>0</v>
      </c>
      <c r="C93" s="5">
        <v>0</v>
      </c>
      <c r="D93" s="6">
        <f t="shared" si="31"/>
        <v>4.6296296296296298</v>
      </c>
      <c r="E93" s="6">
        <f t="shared" si="32"/>
        <v>12.037037037037036</v>
      </c>
      <c r="H93" s="3">
        <v>0</v>
      </c>
      <c r="I93" s="26">
        <f t="shared" si="33"/>
        <v>83.333333333333329</v>
      </c>
      <c r="M93" s="16"/>
      <c r="N93" s="16"/>
      <c r="O93" s="16"/>
      <c r="P93" s="16"/>
      <c r="Q93" s="16"/>
      <c r="R93" s="16"/>
      <c r="S93" s="21"/>
      <c r="T93" s="21"/>
      <c r="X93" s="5">
        <v>1</v>
      </c>
      <c r="Y93" s="24">
        <f t="shared" si="28"/>
        <v>4.6296296296296298</v>
      </c>
      <c r="Z93" s="24">
        <f t="shared" si="29"/>
        <v>12.037037037037036</v>
      </c>
      <c r="AB93" s="26">
        <f t="shared" si="30"/>
        <v>4.6296296296296298</v>
      </c>
      <c r="AC93" s="26">
        <f t="shared" si="30"/>
        <v>12.037037037037036</v>
      </c>
    </row>
    <row r="94" spans="1:30" x14ac:dyDescent="0.25">
      <c r="C94" s="1" t="s">
        <v>5</v>
      </c>
      <c r="D94" s="11">
        <f>SUM(D91:D93)</f>
        <v>135.18518518518516</v>
      </c>
      <c r="E94" s="11">
        <f>SUM(E91:E93)</f>
        <v>292.12962962962962</v>
      </c>
      <c r="I94" s="27">
        <f>SUM(I91:I93)</f>
        <v>605.55555555555554</v>
      </c>
      <c r="M94" s="16"/>
      <c r="N94" s="16"/>
      <c r="O94" s="16"/>
      <c r="P94" s="16"/>
      <c r="Q94" s="16"/>
      <c r="R94" s="16"/>
      <c r="S94" s="21"/>
      <c r="T94" s="21"/>
      <c r="AA94" s="15" t="s">
        <v>5</v>
      </c>
      <c r="AB94" s="27">
        <f>SUM(AB91:AB93)</f>
        <v>135.18518518518516</v>
      </c>
      <c r="AC94" s="27">
        <f>SUM(AC91:AC93)</f>
        <v>292.12962962962962</v>
      </c>
    </row>
    <row r="96" spans="1:30" x14ac:dyDescent="0.25">
      <c r="A96" s="30" t="s">
        <v>10</v>
      </c>
      <c r="B96" s="30"/>
      <c r="C96" s="30"/>
      <c r="D96" s="2">
        <v>81233</v>
      </c>
      <c r="E96" s="2">
        <v>50608</v>
      </c>
      <c r="F96" s="1"/>
      <c r="G96" s="2">
        <v>30625</v>
      </c>
      <c r="Z96" s="36" t="s">
        <v>10</v>
      </c>
      <c r="AA96" s="37"/>
      <c r="AB96" s="25">
        <v>81233</v>
      </c>
      <c r="AC96" s="25">
        <v>50608</v>
      </c>
      <c r="AD96" s="25">
        <v>30625</v>
      </c>
    </row>
    <row r="98" spans="1:28" x14ac:dyDescent="0.25">
      <c r="C98" s="2" t="s">
        <v>6</v>
      </c>
      <c r="D98" s="11">
        <f>D62+D87+D94+D96</f>
        <v>465408.92592592584</v>
      </c>
      <c r="AA98" s="25" t="s">
        <v>6</v>
      </c>
      <c r="AB98" s="27">
        <f>AB62+AB87+AB94+AB96</f>
        <v>500645.07000077487</v>
      </c>
    </row>
    <row r="99" spans="1:28" x14ac:dyDescent="0.25">
      <c r="C99" s="2" t="s">
        <v>7</v>
      </c>
      <c r="D99" s="11">
        <f>E62+E87+E94+E96</f>
        <v>641398.27777777787</v>
      </c>
      <c r="AA99" s="25" t="s">
        <v>7</v>
      </c>
      <c r="AB99" s="27">
        <f>AC62+AC87+AC94+AC96</f>
        <v>650040.52186373598</v>
      </c>
    </row>
    <row r="100" spans="1:28" x14ac:dyDescent="0.25">
      <c r="C100" s="2" t="s">
        <v>8</v>
      </c>
      <c r="D100" s="11">
        <f>D99-D98</f>
        <v>175989.35185185203</v>
      </c>
      <c r="AA100" s="25" t="s">
        <v>8</v>
      </c>
      <c r="AB100" s="27">
        <f>AB99-AB98</f>
        <v>149395.45186296111</v>
      </c>
    </row>
    <row r="103" spans="1:28" x14ac:dyDescent="0.25">
      <c r="A103" s="31" t="s">
        <v>14</v>
      </c>
      <c r="B103" s="31"/>
      <c r="C103" s="31"/>
      <c r="D103" s="31"/>
      <c r="E103" s="31"/>
    </row>
    <row r="104" spans="1:28" x14ac:dyDescent="0.25">
      <c r="A104" s="32" t="s">
        <v>32</v>
      </c>
      <c r="B104" s="33"/>
      <c r="C104" s="34"/>
    </row>
    <row r="105" spans="1:28" x14ac:dyDescent="0.25">
      <c r="A105" s="38" t="s">
        <v>33</v>
      </c>
      <c r="B105" s="39"/>
    </row>
  </sheetData>
  <mergeCells count="5">
    <mergeCell ref="Z96:AA96"/>
    <mergeCell ref="A96:C96"/>
    <mergeCell ref="A103:E103"/>
    <mergeCell ref="A104:C104"/>
    <mergeCell ref="A105:B10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Darrell Hague</dc:creator>
  <cp:lastModifiedBy>Darrell Hague</cp:lastModifiedBy>
  <dcterms:created xsi:type="dcterms:W3CDTF">2020-07-07T17:56:18Z</dcterms:created>
  <dcterms:modified xsi:type="dcterms:W3CDTF">2020-09-04T17:23:34Z</dcterms:modified>
</cp:coreProperties>
</file>