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ODT\07\0697_WAR-75-11.56_MOT-75-0.00\113579\400-Engineering\MOT\EngData\"/>
    </mc:Choice>
  </mc:AlternateContent>
  <xr:revisionPtr revIDLastSave="0" documentId="13_ncr:1_{15DE7E2E-2144-498B-88BA-589D52C3AF4C}" xr6:coauthVersionLast="47" xr6:coauthVersionMax="47" xr10:uidLastSave="{00000000-0000-0000-0000-000000000000}"/>
  <bookViews>
    <workbookView xWindow="38290" yWindow="-110" windowWidth="38620" windowHeight="21100" xr2:uid="{5914AE7B-64DE-49DC-9F8C-BE9E8AC34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3" i="1" l="1"/>
  <c r="E745" i="1"/>
  <c r="E743" i="1"/>
  <c r="E741" i="1"/>
  <c r="E739" i="1"/>
  <c r="E737" i="1"/>
  <c r="E735" i="1"/>
  <c r="E733" i="1"/>
  <c r="E731" i="1"/>
  <c r="E729" i="1"/>
  <c r="E727" i="1"/>
  <c r="E725" i="1"/>
  <c r="E723" i="1"/>
  <c r="E721" i="1"/>
  <c r="E719" i="1"/>
  <c r="E717" i="1"/>
  <c r="E715" i="1"/>
  <c r="E713" i="1"/>
  <c r="E711" i="1"/>
  <c r="E709" i="1"/>
  <c r="E691" i="1"/>
  <c r="E689" i="1"/>
  <c r="E687" i="1"/>
  <c r="E685" i="1"/>
  <c r="E683" i="1"/>
  <c r="E681" i="1"/>
  <c r="E629" i="1"/>
  <c r="E631" i="1"/>
  <c r="E633" i="1"/>
  <c r="E647" i="1"/>
  <c r="E649" i="1"/>
  <c r="E451" i="1"/>
  <c r="E449" i="1"/>
  <c r="E447" i="1"/>
  <c r="E445" i="1"/>
  <c r="E443" i="1"/>
  <c r="E441" i="1"/>
  <c r="E439" i="1"/>
  <c r="E437" i="1"/>
  <c r="E435" i="1"/>
  <c r="E433" i="1"/>
  <c r="E431" i="1"/>
  <c r="E415" i="1"/>
  <c r="E413" i="1"/>
  <c r="E411" i="1"/>
  <c r="E409" i="1"/>
  <c r="E407" i="1"/>
  <c r="E405" i="1"/>
  <c r="C258" i="1"/>
  <c r="C260" i="1"/>
  <c r="C434" i="1"/>
  <c r="C436" i="1"/>
  <c r="C438" i="1"/>
  <c r="C440" i="1"/>
  <c r="C442" i="1"/>
  <c r="C444" i="1"/>
  <c r="C446" i="1"/>
  <c r="C448" i="1"/>
  <c r="C450" i="1"/>
  <c r="C452" i="1"/>
  <c r="E453" i="1" s="1"/>
  <c r="C454" i="1"/>
  <c r="E455" i="1" s="1"/>
  <c r="C456" i="1"/>
  <c r="E457" i="1" s="1"/>
  <c r="C458" i="1"/>
  <c r="E459" i="1" s="1"/>
  <c r="C460" i="1"/>
  <c r="E461" i="1" s="1"/>
  <c r="C666" i="1"/>
  <c r="E667" i="1" s="1"/>
  <c r="C668" i="1"/>
  <c r="E669" i="1" s="1"/>
  <c r="C670" i="1"/>
  <c r="E671" i="1" s="1"/>
  <c r="C672" i="1"/>
  <c r="E673" i="1" s="1"/>
  <c r="C674" i="1"/>
  <c r="E675" i="1" s="1"/>
  <c r="C676" i="1"/>
  <c r="E677" i="1" s="1"/>
  <c r="C678" i="1"/>
  <c r="E679" i="1" s="1"/>
  <c r="C680" i="1"/>
  <c r="C682" i="1"/>
  <c r="C684" i="1"/>
  <c r="C686" i="1"/>
  <c r="C688" i="1"/>
  <c r="C690" i="1"/>
  <c r="C692" i="1"/>
  <c r="E693" i="1" s="1"/>
  <c r="C694" i="1"/>
  <c r="E695" i="1" s="1"/>
  <c r="C696" i="1"/>
  <c r="E697" i="1" s="1"/>
  <c r="C698" i="1"/>
  <c r="E699" i="1" s="1"/>
  <c r="C700" i="1"/>
  <c r="E701" i="1" s="1"/>
  <c r="C702" i="1"/>
  <c r="E703" i="1" s="1"/>
  <c r="C704" i="1"/>
  <c r="E705" i="1" s="1"/>
  <c r="C762" i="1"/>
  <c r="E763" i="1" s="1"/>
  <c r="C764" i="1"/>
  <c r="E765" i="1" s="1"/>
  <c r="C765" i="1"/>
  <c r="C2" i="1"/>
  <c r="C4" i="1"/>
  <c r="C6" i="1"/>
  <c r="C14" i="1"/>
  <c r="C56" i="1"/>
  <c r="C94" i="1"/>
  <c r="B400" i="1"/>
  <c r="C400" i="1" s="1"/>
  <c r="E401" i="1" s="1"/>
  <c r="B462" i="1"/>
  <c r="C462" i="1" s="1"/>
  <c r="B432" i="1"/>
  <c r="C432" i="1" s="1"/>
  <c r="B430" i="1"/>
  <c r="C430" i="1" s="1"/>
  <c r="B428" i="1"/>
  <c r="C428" i="1" s="1"/>
  <c r="E429" i="1" s="1"/>
  <c r="B426" i="1"/>
  <c r="C426" i="1" s="1"/>
  <c r="E427" i="1" s="1"/>
  <c r="B424" i="1"/>
  <c r="C424" i="1" s="1"/>
  <c r="B422" i="1"/>
  <c r="C422" i="1" s="1"/>
  <c r="E423" i="1" s="1"/>
  <c r="B420" i="1"/>
  <c r="C420" i="1" s="1"/>
  <c r="B418" i="1"/>
  <c r="C418" i="1" s="1"/>
  <c r="E419" i="1" s="1"/>
  <c r="B416" i="1"/>
  <c r="C416" i="1" s="1"/>
  <c r="B414" i="1"/>
  <c r="C414" i="1" s="1"/>
  <c r="B412" i="1"/>
  <c r="C412" i="1" s="1"/>
  <c r="B410" i="1"/>
  <c r="C410" i="1" s="1"/>
  <c r="B408" i="1"/>
  <c r="C408" i="1" s="1"/>
  <c r="B406" i="1"/>
  <c r="C406" i="1" s="1"/>
  <c r="B404" i="1"/>
  <c r="C404" i="1" s="1"/>
  <c r="B402" i="1"/>
  <c r="C402" i="1" s="1"/>
  <c r="E403" i="1" s="1"/>
  <c r="B142" i="1"/>
  <c r="C142" i="1" s="1"/>
  <c r="E837" i="1" s="1"/>
  <c r="B140" i="1"/>
  <c r="C140" i="1" s="1"/>
  <c r="B138" i="1"/>
  <c r="C138" i="1" s="1"/>
  <c r="B136" i="1"/>
  <c r="C136" i="1" s="1"/>
  <c r="B134" i="1"/>
  <c r="C134" i="1" s="1"/>
  <c r="B132" i="1"/>
  <c r="C132" i="1" s="1"/>
  <c r="B130" i="1"/>
  <c r="C130" i="1" s="1"/>
  <c r="B128" i="1"/>
  <c r="C128" i="1" s="1"/>
  <c r="B126" i="1"/>
  <c r="C126" i="1" s="1"/>
  <c r="B124" i="1"/>
  <c r="C124" i="1" s="1"/>
  <c r="B122" i="1"/>
  <c r="C122" i="1" s="1"/>
  <c r="B120" i="1"/>
  <c r="C120" i="1" s="1"/>
  <c r="B118" i="1"/>
  <c r="C118" i="1" s="1"/>
  <c r="B116" i="1"/>
  <c r="C116" i="1" s="1"/>
  <c r="B114" i="1"/>
  <c r="C114" i="1" s="1"/>
  <c r="B112" i="1"/>
  <c r="C112" i="1" s="1"/>
  <c r="B110" i="1"/>
  <c r="C110" i="1" s="1"/>
  <c r="B108" i="1"/>
  <c r="C108" i="1" s="1"/>
  <c r="B106" i="1"/>
  <c r="C106" i="1" s="1"/>
  <c r="B104" i="1"/>
  <c r="C104" i="1" s="1"/>
  <c r="B102" i="1"/>
  <c r="C102" i="1" s="1"/>
  <c r="B100" i="1"/>
  <c r="C100" i="1" s="1"/>
  <c r="B92" i="1"/>
  <c r="C92" i="1" s="1"/>
  <c r="B96" i="1"/>
  <c r="C96" i="1" s="1"/>
  <c r="B98" i="1"/>
  <c r="C98" i="1" s="1"/>
  <c r="B90" i="1"/>
  <c r="C90" i="1" s="1"/>
  <c r="B88" i="1"/>
  <c r="C88" i="1" s="1"/>
  <c r="B86" i="1"/>
  <c r="C86" i="1" s="1"/>
  <c r="B84" i="1"/>
  <c r="C84" i="1" s="1"/>
  <c r="B82" i="1"/>
  <c r="C82" i="1" s="1"/>
  <c r="B80" i="1"/>
  <c r="C80" i="1" s="1"/>
  <c r="B78" i="1"/>
  <c r="C78" i="1" s="1"/>
  <c r="B76" i="1"/>
  <c r="C76" i="1" s="1"/>
  <c r="B74" i="1"/>
  <c r="C74" i="1" s="1"/>
  <c r="B72" i="1"/>
  <c r="C72" i="1" s="1"/>
  <c r="B70" i="1"/>
  <c r="C70" i="1" s="1"/>
  <c r="B68" i="1"/>
  <c r="C68" i="1" s="1"/>
  <c r="B66" i="1"/>
  <c r="C66" i="1" s="1"/>
  <c r="B64" i="1"/>
  <c r="C64" i="1" s="1"/>
  <c r="B62" i="1"/>
  <c r="C62" i="1" s="1"/>
  <c r="B60" i="1"/>
  <c r="C60" i="1" s="1"/>
  <c r="B58" i="1"/>
  <c r="C58" i="1" s="1"/>
  <c r="B54" i="1"/>
  <c r="C54" i="1" s="1"/>
  <c r="E55" i="1" s="1"/>
  <c r="B52" i="1"/>
  <c r="C52" i="1" s="1"/>
  <c r="B50" i="1"/>
  <c r="C50" i="1" s="1"/>
  <c r="B48" i="1"/>
  <c r="C48" i="1" s="1"/>
  <c r="B46" i="1"/>
  <c r="C46" i="1" s="1"/>
  <c r="B44" i="1"/>
  <c r="C44" i="1" s="1"/>
  <c r="B42" i="1"/>
  <c r="C42" i="1" s="1"/>
  <c r="B40" i="1"/>
  <c r="C40" i="1" s="1"/>
  <c r="B38" i="1"/>
  <c r="C38" i="1" s="1"/>
  <c r="B36" i="1"/>
  <c r="C36" i="1" s="1"/>
  <c r="B34" i="1"/>
  <c r="C34" i="1" s="1"/>
  <c r="B32" i="1"/>
  <c r="C32" i="1" s="1"/>
  <c r="B30" i="1"/>
  <c r="C30" i="1" s="1"/>
  <c r="B28" i="1"/>
  <c r="C28" i="1" s="1"/>
  <c r="B26" i="1"/>
  <c r="C26" i="1" s="1"/>
  <c r="B16" i="1"/>
  <c r="C16" i="1" s="1"/>
  <c r="B18" i="1"/>
  <c r="C18" i="1" s="1"/>
  <c r="B20" i="1"/>
  <c r="C20" i="1" s="1"/>
  <c r="B22" i="1"/>
  <c r="C22" i="1" s="1"/>
  <c r="B24" i="1"/>
  <c r="C24" i="1" s="1"/>
  <c r="B12" i="1"/>
  <c r="C12" i="1" s="1"/>
  <c r="B10" i="1"/>
  <c r="C10" i="1" s="1"/>
  <c r="B8" i="1"/>
  <c r="C8" i="1" s="1"/>
  <c r="B760" i="1"/>
  <c r="C760" i="1" s="1"/>
  <c r="E761" i="1" s="1"/>
  <c r="B758" i="1"/>
  <c r="C758" i="1" s="1"/>
  <c r="E759" i="1" s="1"/>
  <c r="B756" i="1"/>
  <c r="C756" i="1" s="1"/>
  <c r="E757" i="1" s="1"/>
  <c r="B754" i="1"/>
  <c r="C754" i="1" s="1"/>
  <c r="E755" i="1" s="1"/>
  <c r="B752" i="1"/>
  <c r="C752" i="1" s="1"/>
  <c r="E753" i="1" s="1"/>
  <c r="B750" i="1"/>
  <c r="C750" i="1" s="1"/>
  <c r="E751" i="1" s="1"/>
  <c r="B748" i="1"/>
  <c r="C748" i="1" s="1"/>
  <c r="E747" i="1" s="1"/>
  <c r="B746" i="1"/>
  <c r="C746" i="1" s="1"/>
  <c r="B744" i="1"/>
  <c r="C744" i="1" s="1"/>
  <c r="B742" i="1"/>
  <c r="C742" i="1" s="1"/>
  <c r="B740" i="1"/>
  <c r="C740" i="1" s="1"/>
  <c r="B738" i="1"/>
  <c r="C738" i="1" s="1"/>
  <c r="B736" i="1"/>
  <c r="C736" i="1" s="1"/>
  <c r="B734" i="1"/>
  <c r="C734" i="1" s="1"/>
  <c r="B732" i="1"/>
  <c r="C732" i="1" s="1"/>
  <c r="B730" i="1"/>
  <c r="C730" i="1" s="1"/>
  <c r="B728" i="1"/>
  <c r="C728" i="1" s="1"/>
  <c r="B726" i="1"/>
  <c r="C726" i="1" s="1"/>
  <c r="B724" i="1"/>
  <c r="C724" i="1" s="1"/>
  <c r="B722" i="1"/>
  <c r="C722" i="1" s="1"/>
  <c r="B720" i="1"/>
  <c r="C720" i="1" s="1"/>
  <c r="B718" i="1"/>
  <c r="C718" i="1" s="1"/>
  <c r="B716" i="1"/>
  <c r="C716" i="1" s="1"/>
  <c r="B714" i="1"/>
  <c r="C714" i="1" s="1"/>
  <c r="B712" i="1"/>
  <c r="C712" i="1" s="1"/>
  <c r="B710" i="1"/>
  <c r="C710" i="1" s="1"/>
  <c r="B708" i="1"/>
  <c r="C708" i="1" s="1"/>
  <c r="B706" i="1"/>
  <c r="C706" i="1" s="1"/>
  <c r="E707" i="1" s="1"/>
  <c r="B664" i="1"/>
  <c r="C664" i="1" s="1"/>
  <c r="E665" i="1" s="1"/>
  <c r="B662" i="1"/>
  <c r="C662" i="1" s="1"/>
  <c r="E663" i="1" s="1"/>
  <c r="B660" i="1"/>
  <c r="C660" i="1" s="1"/>
  <c r="E661" i="1" s="1"/>
  <c r="B658" i="1"/>
  <c r="C658" i="1" s="1"/>
  <c r="E659" i="1" s="1"/>
  <c r="B656" i="1"/>
  <c r="C656" i="1" s="1"/>
  <c r="E657" i="1" s="1"/>
  <c r="B654" i="1"/>
  <c r="C654" i="1" s="1"/>
  <c r="E655" i="1" s="1"/>
  <c r="B652" i="1"/>
  <c r="C652" i="1" s="1"/>
  <c r="E651" i="1" s="1"/>
  <c r="B650" i="1"/>
  <c r="C650" i="1" s="1"/>
  <c r="B648" i="1"/>
  <c r="C648" i="1" s="1"/>
  <c r="B646" i="1"/>
  <c r="C646" i="1" s="1"/>
  <c r="B644" i="1"/>
  <c r="C644" i="1" s="1"/>
  <c r="E645" i="1" s="1"/>
  <c r="B642" i="1"/>
  <c r="C642" i="1" s="1"/>
  <c r="E643" i="1" s="1"/>
  <c r="B640" i="1"/>
  <c r="C640" i="1" s="1"/>
  <c r="E641" i="1" s="1"/>
  <c r="B638" i="1"/>
  <c r="C638" i="1" s="1"/>
  <c r="E639" i="1" s="1"/>
  <c r="B636" i="1"/>
  <c r="C636" i="1" s="1"/>
  <c r="E637" i="1" s="1"/>
  <c r="B634" i="1"/>
  <c r="C634" i="1" s="1"/>
  <c r="E635" i="1" s="1"/>
  <c r="B632" i="1"/>
  <c r="C632" i="1" s="1"/>
  <c r="B630" i="1"/>
  <c r="C630" i="1" s="1"/>
  <c r="B628" i="1"/>
  <c r="C628" i="1" s="1"/>
  <c r="E653" i="1" l="1"/>
  <c r="E417" i="1"/>
  <c r="E421" i="1"/>
  <c r="E749" i="1"/>
  <c r="E425" i="1"/>
  <c r="E125" i="1"/>
  <c r="E115" i="1"/>
  <c r="E119" i="1"/>
  <c r="E77" i="1"/>
  <c r="E135" i="1"/>
  <c r="E63" i="1"/>
  <c r="E259" i="1"/>
  <c r="E71" i="1"/>
  <c r="E47" i="1"/>
  <c r="E129" i="1"/>
  <c r="E65" i="1"/>
  <c r="E43" i="1"/>
  <c r="E51" i="1"/>
  <c r="E139" i="1"/>
  <c r="E107" i="1"/>
  <c r="E61" i="1"/>
  <c r="E85" i="1"/>
  <c r="E69" i="1"/>
  <c r="E45" i="1"/>
  <c r="E87" i="1"/>
  <c r="E79" i="1"/>
  <c r="E137" i="1"/>
  <c r="E127" i="1"/>
  <c r="E49" i="1"/>
  <c r="E59" i="1"/>
  <c r="E67" i="1"/>
  <c r="E105" i="1"/>
  <c r="E111" i="1"/>
  <c r="E121" i="1"/>
  <c r="E83" i="1"/>
  <c r="E109" i="1"/>
  <c r="E73" i="1"/>
  <c r="E131" i="1"/>
  <c r="E33" i="1"/>
  <c r="E81" i="1"/>
  <c r="E35" i="1"/>
  <c r="E41" i="1"/>
  <c r="E123" i="1"/>
  <c r="E31" i="1"/>
  <c r="E89" i="1"/>
  <c r="E117" i="1"/>
  <c r="E91" i="1"/>
  <c r="E99" i="1"/>
  <c r="E37" i="1"/>
  <c r="E39" i="1"/>
  <c r="E101" i="1"/>
  <c r="E57" i="1"/>
  <c r="E103" i="1"/>
  <c r="E95" i="1"/>
  <c r="E75" i="1"/>
  <c r="E133" i="1"/>
  <c r="E53" i="1"/>
  <c r="E113" i="1"/>
  <c r="E141" i="1"/>
  <c r="E93" i="1"/>
  <c r="E97" i="1"/>
  <c r="E13" i="1"/>
  <c r="E7" i="1"/>
  <c r="E5" i="1"/>
  <c r="E3" i="1"/>
  <c r="E11" i="1"/>
  <c r="E9" i="1"/>
  <c r="E15" i="1"/>
  <c r="E25" i="1"/>
  <c r="E19" i="1"/>
  <c r="E29" i="1"/>
  <c r="E27" i="1"/>
  <c r="E21" i="1"/>
  <c r="E17" i="1"/>
  <c r="E23" i="1"/>
  <c r="B626" i="1"/>
  <c r="C626" i="1" s="1"/>
  <c r="E627" i="1" s="1"/>
  <c r="B624" i="1"/>
  <c r="C624" i="1" s="1"/>
  <c r="E625" i="1" s="1"/>
  <c r="B622" i="1"/>
  <c r="C622" i="1" s="1"/>
  <c r="E623" i="1" s="1"/>
  <c r="B620" i="1"/>
  <c r="C620" i="1" s="1"/>
  <c r="E621" i="1" s="1"/>
  <c r="B618" i="1"/>
  <c r="C618" i="1" s="1"/>
  <c r="E619" i="1" s="1"/>
  <c r="B616" i="1"/>
  <c r="C616" i="1" s="1"/>
  <c r="E617" i="1" s="1"/>
  <c r="B614" i="1"/>
  <c r="C614" i="1" s="1"/>
  <c r="B612" i="1"/>
  <c r="C612" i="1" s="1"/>
  <c r="B610" i="1"/>
  <c r="C610" i="1" s="1"/>
  <c r="E611" i="1" s="1"/>
  <c r="B608" i="1"/>
  <c r="C608" i="1" s="1"/>
  <c r="E609" i="1" s="1"/>
  <c r="B606" i="1"/>
  <c r="C606" i="1" s="1"/>
  <c r="E607" i="1" s="1"/>
  <c r="B604" i="1"/>
  <c r="C604" i="1" s="1"/>
  <c r="B602" i="1"/>
  <c r="C602" i="1" s="1"/>
  <c r="E603" i="1" s="1"/>
  <c r="B600" i="1"/>
  <c r="C600" i="1" s="1"/>
  <c r="E601" i="1" s="1"/>
  <c r="B598" i="1"/>
  <c r="C598" i="1" s="1"/>
  <c r="E599" i="1" s="1"/>
  <c r="B596" i="1"/>
  <c r="C596" i="1" s="1"/>
  <c r="E597" i="1" s="1"/>
  <c r="B594" i="1"/>
  <c r="C594" i="1" s="1"/>
  <c r="E595" i="1" s="1"/>
  <c r="B592" i="1"/>
  <c r="C592" i="1" s="1"/>
  <c r="E593" i="1" s="1"/>
  <c r="B590" i="1"/>
  <c r="C590" i="1" s="1"/>
  <c r="E591" i="1" s="1"/>
  <c r="B588" i="1"/>
  <c r="C588" i="1" s="1"/>
  <c r="E589" i="1" s="1"/>
  <c r="B586" i="1"/>
  <c r="C586" i="1" s="1"/>
  <c r="E587" i="1" s="1"/>
  <c r="B584" i="1"/>
  <c r="C584" i="1" s="1"/>
  <c r="E585" i="1" s="1"/>
  <c r="B582" i="1"/>
  <c r="C582" i="1" s="1"/>
  <c r="E583" i="1" s="1"/>
  <c r="B580" i="1"/>
  <c r="C580" i="1" s="1"/>
  <c r="B578" i="1"/>
  <c r="C578" i="1" s="1"/>
  <c r="E579" i="1" s="1"/>
  <c r="B576" i="1"/>
  <c r="C576" i="1" s="1"/>
  <c r="E577" i="1" s="1"/>
  <c r="B574" i="1"/>
  <c r="C574" i="1" s="1"/>
  <c r="E575" i="1" s="1"/>
  <c r="B572" i="1"/>
  <c r="C572" i="1" s="1"/>
  <c r="E573" i="1" s="1"/>
  <c r="B570" i="1"/>
  <c r="C570" i="1" s="1"/>
  <c r="E571" i="1" s="1"/>
  <c r="B568" i="1"/>
  <c r="C568" i="1" s="1"/>
  <c r="E569" i="1" s="1"/>
  <c r="B566" i="1"/>
  <c r="C566" i="1" s="1"/>
  <c r="E567" i="1" s="1"/>
  <c r="B564" i="1"/>
  <c r="C564" i="1" s="1"/>
  <c r="E565" i="1" s="1"/>
  <c r="B562" i="1"/>
  <c r="C562" i="1" s="1"/>
  <c r="E563" i="1" s="1"/>
  <c r="B560" i="1"/>
  <c r="C560" i="1" s="1"/>
  <c r="E561" i="1" s="1"/>
  <c r="B558" i="1"/>
  <c r="C558" i="1" s="1"/>
  <c r="B556" i="1"/>
  <c r="C556" i="1" s="1"/>
  <c r="B554" i="1"/>
  <c r="C554" i="1" s="1"/>
  <c r="E555" i="1" s="1"/>
  <c r="B552" i="1"/>
  <c r="C552" i="1" s="1"/>
  <c r="E553" i="1" s="1"/>
  <c r="B550" i="1"/>
  <c r="C550" i="1" s="1"/>
  <c r="E551" i="1" s="1"/>
  <c r="B548" i="1"/>
  <c r="C548" i="1" s="1"/>
  <c r="B546" i="1"/>
  <c r="C546" i="1" s="1"/>
  <c r="E547" i="1" s="1"/>
  <c r="B544" i="1"/>
  <c r="C544" i="1" s="1"/>
  <c r="E545" i="1" s="1"/>
  <c r="B542" i="1"/>
  <c r="C542" i="1" s="1"/>
  <c r="E543" i="1" s="1"/>
  <c r="B540" i="1"/>
  <c r="C540" i="1" s="1"/>
  <c r="E541" i="1" s="1"/>
  <c r="B538" i="1"/>
  <c r="C538" i="1" s="1"/>
  <c r="E539" i="1" s="1"/>
  <c r="B536" i="1"/>
  <c r="C536" i="1" s="1"/>
  <c r="E537" i="1" s="1"/>
  <c r="B534" i="1"/>
  <c r="C534" i="1" s="1"/>
  <c r="B532" i="1"/>
  <c r="C532" i="1" s="1"/>
  <c r="E533" i="1" s="1"/>
  <c r="B530" i="1"/>
  <c r="C530" i="1" s="1"/>
  <c r="E531" i="1" s="1"/>
  <c r="B528" i="1"/>
  <c r="C528" i="1" s="1"/>
  <c r="E529" i="1" s="1"/>
  <c r="B526" i="1"/>
  <c r="C526" i="1" s="1"/>
  <c r="E527" i="1" s="1"/>
  <c r="B524" i="1"/>
  <c r="C524" i="1" s="1"/>
  <c r="E525" i="1" s="1"/>
  <c r="B522" i="1"/>
  <c r="C522" i="1" s="1"/>
  <c r="E523" i="1" s="1"/>
  <c r="B520" i="1"/>
  <c r="C520" i="1" s="1"/>
  <c r="E521" i="1" s="1"/>
  <c r="B518" i="1"/>
  <c r="C518" i="1" s="1"/>
  <c r="E519" i="1" s="1"/>
  <c r="B516" i="1"/>
  <c r="C516" i="1" s="1"/>
  <c r="E517" i="1" s="1"/>
  <c r="B514" i="1"/>
  <c r="C514" i="1" s="1"/>
  <c r="E515" i="1" s="1"/>
  <c r="B512" i="1"/>
  <c r="C512" i="1" s="1"/>
  <c r="E513" i="1" s="1"/>
  <c r="B510" i="1"/>
  <c r="C510" i="1" s="1"/>
  <c r="E511" i="1" s="1"/>
  <c r="B508" i="1"/>
  <c r="C508" i="1" s="1"/>
  <c r="E509" i="1" s="1"/>
  <c r="B506" i="1"/>
  <c r="C506" i="1" s="1"/>
  <c r="E507" i="1" s="1"/>
  <c r="B504" i="1"/>
  <c r="C504" i="1" s="1"/>
  <c r="E505" i="1" s="1"/>
  <c r="B502" i="1"/>
  <c r="C502" i="1" s="1"/>
  <c r="B500" i="1"/>
  <c r="C500" i="1" s="1"/>
  <c r="B498" i="1"/>
  <c r="C498" i="1" s="1"/>
  <c r="E499" i="1" s="1"/>
  <c r="B496" i="1"/>
  <c r="C496" i="1" s="1"/>
  <c r="E497" i="1" s="1"/>
  <c r="B494" i="1"/>
  <c r="C494" i="1" s="1"/>
  <c r="E495" i="1" s="1"/>
  <c r="B492" i="1"/>
  <c r="C492" i="1" s="1"/>
  <c r="B490" i="1"/>
  <c r="C490" i="1" s="1"/>
  <c r="E491" i="1" s="1"/>
  <c r="B488" i="1"/>
  <c r="C488" i="1" s="1"/>
  <c r="E489" i="1" s="1"/>
  <c r="B486" i="1"/>
  <c r="C486" i="1" s="1"/>
  <c r="E487" i="1" s="1"/>
  <c r="B484" i="1"/>
  <c r="C484" i="1" s="1"/>
  <c r="E485" i="1" s="1"/>
  <c r="B482" i="1"/>
  <c r="C482" i="1" s="1"/>
  <c r="E483" i="1" s="1"/>
  <c r="B480" i="1"/>
  <c r="C480" i="1" s="1"/>
  <c r="E481" i="1" s="1"/>
  <c r="B478" i="1"/>
  <c r="C478" i="1" s="1"/>
  <c r="E479" i="1" s="1"/>
  <c r="B476" i="1"/>
  <c r="C476" i="1" s="1"/>
  <c r="E477" i="1" s="1"/>
  <c r="B474" i="1"/>
  <c r="C474" i="1" s="1"/>
  <c r="E475" i="1" s="1"/>
  <c r="B472" i="1"/>
  <c r="C472" i="1" s="1"/>
  <c r="E473" i="1" s="1"/>
  <c r="B470" i="1"/>
  <c r="C470" i="1" s="1"/>
  <c r="E471" i="1" s="1"/>
  <c r="B468" i="1"/>
  <c r="C468" i="1" s="1"/>
  <c r="E469" i="1" s="1"/>
  <c r="B466" i="1"/>
  <c r="C466" i="1" s="1"/>
  <c r="E467" i="1" s="1"/>
  <c r="B464" i="1"/>
  <c r="C464" i="1" s="1"/>
  <c r="E465" i="1" s="1"/>
  <c r="B398" i="1"/>
  <c r="C398" i="1" s="1"/>
  <c r="E399" i="1" s="1"/>
  <c r="B396" i="1"/>
  <c r="C396" i="1" s="1"/>
  <c r="E397" i="1" s="1"/>
  <c r="B394" i="1"/>
  <c r="C394" i="1" s="1"/>
  <c r="E395" i="1" s="1"/>
  <c r="B392" i="1"/>
  <c r="C392" i="1" s="1"/>
  <c r="E393" i="1" s="1"/>
  <c r="B390" i="1"/>
  <c r="C390" i="1" s="1"/>
  <c r="E391" i="1" s="1"/>
  <c r="B388" i="1"/>
  <c r="C388" i="1" s="1"/>
  <c r="E389" i="1" s="1"/>
  <c r="B386" i="1"/>
  <c r="C386" i="1" s="1"/>
  <c r="E387" i="1" s="1"/>
  <c r="B384" i="1"/>
  <c r="C384" i="1" s="1"/>
  <c r="E385" i="1" s="1"/>
  <c r="B382" i="1"/>
  <c r="C382" i="1" s="1"/>
  <c r="B380" i="1"/>
  <c r="C380" i="1" s="1"/>
  <c r="B378" i="1"/>
  <c r="C378" i="1" s="1"/>
  <c r="E379" i="1" s="1"/>
  <c r="B376" i="1"/>
  <c r="C376" i="1" s="1"/>
  <c r="E377" i="1" s="1"/>
  <c r="B374" i="1"/>
  <c r="C374" i="1" s="1"/>
  <c r="E375" i="1" s="1"/>
  <c r="B372" i="1"/>
  <c r="C372" i="1" s="1"/>
  <c r="B370" i="1"/>
  <c r="C370" i="1" s="1"/>
  <c r="E371" i="1" s="1"/>
  <c r="B368" i="1"/>
  <c r="C368" i="1" s="1"/>
  <c r="E369" i="1" s="1"/>
  <c r="B366" i="1"/>
  <c r="C366" i="1" s="1"/>
  <c r="E367" i="1" s="1"/>
  <c r="B364" i="1"/>
  <c r="C364" i="1" s="1"/>
  <c r="E365" i="1" s="1"/>
  <c r="B362" i="1"/>
  <c r="C362" i="1" s="1"/>
  <c r="E363" i="1" s="1"/>
  <c r="B360" i="1"/>
  <c r="C360" i="1" s="1"/>
  <c r="E361" i="1" s="1"/>
  <c r="B358" i="1"/>
  <c r="C358" i="1" s="1"/>
  <c r="E359" i="1" s="1"/>
  <c r="B356" i="1"/>
  <c r="C356" i="1" s="1"/>
  <c r="E357" i="1" s="1"/>
  <c r="B354" i="1"/>
  <c r="C354" i="1" s="1"/>
  <c r="E355" i="1" s="1"/>
  <c r="B352" i="1"/>
  <c r="C352" i="1" s="1"/>
  <c r="E353" i="1" s="1"/>
  <c r="B350" i="1"/>
  <c r="C350" i="1" s="1"/>
  <c r="E351" i="1" s="1"/>
  <c r="B348" i="1"/>
  <c r="C348" i="1" s="1"/>
  <c r="E349" i="1" s="1"/>
  <c r="B346" i="1"/>
  <c r="C346" i="1" s="1"/>
  <c r="E347" i="1" s="1"/>
  <c r="B344" i="1"/>
  <c r="C344" i="1" s="1"/>
  <c r="E345" i="1" s="1"/>
  <c r="B342" i="1"/>
  <c r="C342" i="1" s="1"/>
  <c r="E343" i="1" s="1"/>
  <c r="B340" i="1"/>
  <c r="C340" i="1" s="1"/>
  <c r="E341" i="1" s="1"/>
  <c r="B338" i="1"/>
  <c r="C338" i="1" s="1"/>
  <c r="E339" i="1" s="1"/>
  <c r="B336" i="1"/>
  <c r="C336" i="1" s="1"/>
  <c r="E337" i="1" s="1"/>
  <c r="B334" i="1"/>
  <c r="C334" i="1" s="1"/>
  <c r="E335" i="1" s="1"/>
  <c r="B332" i="1"/>
  <c r="C332" i="1" s="1"/>
  <c r="E333" i="1" s="1"/>
  <c r="B330" i="1"/>
  <c r="C330" i="1" s="1"/>
  <c r="E331" i="1" s="1"/>
  <c r="B328" i="1"/>
  <c r="C328" i="1" s="1"/>
  <c r="E329" i="1" s="1"/>
  <c r="B326" i="1"/>
  <c r="C326" i="1" s="1"/>
  <c r="B324" i="1"/>
  <c r="C324" i="1" s="1"/>
  <c r="B322" i="1"/>
  <c r="C322" i="1" s="1"/>
  <c r="E323" i="1" s="1"/>
  <c r="B320" i="1"/>
  <c r="C320" i="1" s="1"/>
  <c r="E321" i="1" s="1"/>
  <c r="B318" i="1"/>
  <c r="C318" i="1" s="1"/>
  <c r="E319" i="1" s="1"/>
  <c r="B316" i="1"/>
  <c r="C316" i="1" s="1"/>
  <c r="B314" i="1"/>
  <c r="C314" i="1" s="1"/>
  <c r="E315" i="1" s="1"/>
  <c r="B312" i="1"/>
  <c r="C312" i="1" s="1"/>
  <c r="E313" i="1" s="1"/>
  <c r="B310" i="1"/>
  <c r="C310" i="1" s="1"/>
  <c r="E311" i="1" s="1"/>
  <c r="B308" i="1"/>
  <c r="C308" i="1" s="1"/>
  <c r="E309" i="1" s="1"/>
  <c r="B306" i="1"/>
  <c r="C306" i="1" s="1"/>
  <c r="E307" i="1" s="1"/>
  <c r="B304" i="1"/>
  <c r="C304" i="1" s="1"/>
  <c r="B302" i="1"/>
  <c r="C302" i="1" s="1"/>
  <c r="B300" i="1"/>
  <c r="C300" i="1" s="1"/>
  <c r="B298" i="1"/>
  <c r="C298" i="1" s="1"/>
  <c r="B296" i="1"/>
  <c r="C296" i="1" s="1"/>
  <c r="B294" i="1"/>
  <c r="C294" i="1" s="1"/>
  <c r="B292" i="1"/>
  <c r="C292" i="1" s="1"/>
  <c r="B290" i="1"/>
  <c r="C290" i="1" s="1"/>
  <c r="B288" i="1"/>
  <c r="C288" i="1" s="1"/>
  <c r="B286" i="1"/>
  <c r="C286" i="1" s="1"/>
  <c r="B284" i="1"/>
  <c r="C284" i="1" s="1"/>
  <c r="B282" i="1"/>
  <c r="C282" i="1" s="1"/>
  <c r="B280" i="1"/>
  <c r="C280" i="1" s="1"/>
  <c r="B278" i="1"/>
  <c r="C278" i="1" s="1"/>
  <c r="B276" i="1"/>
  <c r="C276" i="1" s="1"/>
  <c r="B274" i="1"/>
  <c r="C274" i="1" s="1"/>
  <c r="B272" i="1"/>
  <c r="C272" i="1" s="1"/>
  <c r="B270" i="1"/>
  <c r="C270" i="1" s="1"/>
  <c r="B268" i="1"/>
  <c r="C268" i="1" s="1"/>
  <c r="B266" i="1"/>
  <c r="C266" i="1" s="1"/>
  <c r="B264" i="1"/>
  <c r="C264" i="1" s="1"/>
  <c r="B262" i="1"/>
  <c r="C262" i="1" s="1"/>
  <c r="B256" i="1"/>
  <c r="C256" i="1" s="1"/>
  <c r="E257" i="1" s="1"/>
  <c r="B254" i="1"/>
  <c r="C254" i="1" s="1"/>
  <c r="B252" i="1"/>
  <c r="C252" i="1" s="1"/>
  <c r="B250" i="1"/>
  <c r="C250" i="1" s="1"/>
  <c r="B248" i="1"/>
  <c r="C248" i="1" s="1"/>
  <c r="B246" i="1"/>
  <c r="C246" i="1" s="1"/>
  <c r="B244" i="1"/>
  <c r="C244" i="1" s="1"/>
  <c r="B242" i="1"/>
  <c r="C242" i="1" s="1"/>
  <c r="B240" i="1"/>
  <c r="C240" i="1" s="1"/>
  <c r="B238" i="1"/>
  <c r="C238" i="1" s="1"/>
  <c r="B236" i="1"/>
  <c r="C236" i="1" s="1"/>
  <c r="B234" i="1"/>
  <c r="C234" i="1" s="1"/>
  <c r="B232" i="1"/>
  <c r="C232" i="1" s="1"/>
  <c r="B230" i="1"/>
  <c r="C230" i="1" s="1"/>
  <c r="B228" i="1"/>
  <c r="C228" i="1" s="1"/>
  <c r="B226" i="1"/>
  <c r="C226" i="1" s="1"/>
  <c r="B224" i="1"/>
  <c r="C224" i="1" s="1"/>
  <c r="B222" i="1"/>
  <c r="C222" i="1" s="1"/>
  <c r="B220" i="1"/>
  <c r="C220" i="1" s="1"/>
  <c r="B218" i="1"/>
  <c r="C218" i="1" s="1"/>
  <c r="B216" i="1"/>
  <c r="C216" i="1" s="1"/>
  <c r="B214" i="1"/>
  <c r="C214" i="1" s="1"/>
  <c r="B212" i="1"/>
  <c r="C212" i="1" s="1"/>
  <c r="B210" i="1"/>
  <c r="C210" i="1" s="1"/>
  <c r="B208" i="1"/>
  <c r="C208" i="1" s="1"/>
  <c r="B206" i="1"/>
  <c r="C206" i="1" s="1"/>
  <c r="B204" i="1"/>
  <c r="C204" i="1" s="1"/>
  <c r="B202" i="1"/>
  <c r="C202" i="1" s="1"/>
  <c r="B200" i="1"/>
  <c r="C200" i="1" s="1"/>
  <c r="B198" i="1"/>
  <c r="C198" i="1" s="1"/>
  <c r="B196" i="1"/>
  <c r="C196" i="1" s="1"/>
  <c r="B194" i="1"/>
  <c r="C194" i="1" s="1"/>
  <c r="B192" i="1"/>
  <c r="C192" i="1" s="1"/>
  <c r="B190" i="1"/>
  <c r="C190" i="1" s="1"/>
  <c r="B188" i="1"/>
  <c r="C188" i="1" s="1"/>
  <c r="B186" i="1"/>
  <c r="C186" i="1" s="1"/>
  <c r="B184" i="1"/>
  <c r="C184" i="1" s="1"/>
  <c r="B182" i="1"/>
  <c r="C182" i="1" s="1"/>
  <c r="B180" i="1"/>
  <c r="C180" i="1" s="1"/>
  <c r="B178" i="1"/>
  <c r="C178" i="1" s="1"/>
  <c r="B176" i="1"/>
  <c r="C176" i="1" s="1"/>
  <c r="B174" i="1"/>
  <c r="C174" i="1" s="1"/>
  <c r="B172" i="1"/>
  <c r="C172" i="1" s="1"/>
  <c r="B170" i="1"/>
  <c r="C170" i="1" s="1"/>
  <c r="B168" i="1"/>
  <c r="C168" i="1" s="1"/>
  <c r="B166" i="1"/>
  <c r="C166" i="1" s="1"/>
  <c r="B164" i="1"/>
  <c r="C164" i="1" s="1"/>
  <c r="B162" i="1"/>
  <c r="C162" i="1" s="1"/>
  <c r="B160" i="1"/>
  <c r="C160" i="1" s="1"/>
  <c r="B158" i="1"/>
  <c r="C158" i="1" s="1"/>
  <c r="B156" i="1"/>
  <c r="C156" i="1" s="1"/>
  <c r="B154" i="1"/>
  <c r="C154" i="1" s="1"/>
  <c r="B152" i="1"/>
  <c r="C152" i="1" s="1"/>
  <c r="B150" i="1"/>
  <c r="C150" i="1" s="1"/>
  <c r="B148" i="1"/>
  <c r="C148" i="1" s="1"/>
  <c r="B146" i="1"/>
  <c r="C146" i="1" s="1"/>
  <c r="B144" i="1"/>
  <c r="C144" i="1" s="1"/>
  <c r="E317" i="1" l="1"/>
  <c r="E373" i="1"/>
  <c r="E493" i="1"/>
  <c r="E549" i="1"/>
  <c r="E605" i="1"/>
  <c r="E581" i="1"/>
  <c r="E535" i="1"/>
  <c r="E325" i="1"/>
  <c r="E381" i="1"/>
  <c r="E501" i="1"/>
  <c r="E557" i="1"/>
  <c r="E613" i="1"/>
  <c r="E327" i="1"/>
  <c r="E383" i="1"/>
  <c r="E503" i="1"/>
  <c r="E559" i="1"/>
  <c r="E615" i="1"/>
  <c r="E463" i="1"/>
  <c r="E239" i="1"/>
  <c r="E295" i="1"/>
  <c r="E237" i="1"/>
  <c r="E263" i="1"/>
  <c r="E147" i="1"/>
  <c r="E231" i="1"/>
  <c r="E229" i="1"/>
  <c r="E193" i="1"/>
  <c r="E251" i="1"/>
  <c r="E181" i="1"/>
  <c r="E199" i="1"/>
  <c r="E183" i="1"/>
  <c r="E253" i="1"/>
  <c r="E171" i="1"/>
  <c r="E227" i="1"/>
  <c r="E291" i="1"/>
  <c r="E169" i="1"/>
  <c r="E285" i="1"/>
  <c r="E305" i="1"/>
  <c r="E225" i="1"/>
  <c r="E289" i="1"/>
  <c r="E301" i="1"/>
  <c r="E195" i="1"/>
  <c r="E165" i="1"/>
  <c r="E281" i="1"/>
  <c r="E203" i="1"/>
  <c r="E235" i="1"/>
  <c r="E167" i="1"/>
  <c r="E223" i="1"/>
  <c r="E283" i="1"/>
  <c r="E191" i="1"/>
  <c r="E247" i="1"/>
  <c r="E145" i="1"/>
  <c r="E185" i="1"/>
  <c r="E177" i="1"/>
  <c r="E243" i="1"/>
  <c r="E179" i="1"/>
  <c r="E293" i="1"/>
  <c r="E221" i="1"/>
  <c r="E299" i="1"/>
  <c r="E189" i="1"/>
  <c r="E197" i="1"/>
  <c r="E265" i="1"/>
  <c r="E241" i="1"/>
  <c r="E233" i="1"/>
  <c r="E255" i="1"/>
  <c r="E303" i="1"/>
  <c r="E249" i="1"/>
  <c r="E297" i="1"/>
  <c r="E163" i="1"/>
  <c r="E219" i="1"/>
  <c r="E279" i="1"/>
  <c r="E157" i="1"/>
  <c r="E273" i="1"/>
  <c r="E245" i="1"/>
  <c r="E175" i="1"/>
  <c r="E149" i="1"/>
  <c r="E205" i="1"/>
  <c r="E151" i="1"/>
  <c r="E207" i="1"/>
  <c r="E267" i="1"/>
  <c r="E153" i="1"/>
  <c r="E209" i="1"/>
  <c r="E269" i="1"/>
  <c r="E173" i="1"/>
  <c r="E187" i="1"/>
  <c r="E287" i="1"/>
  <c r="E213" i="1"/>
  <c r="E275" i="1"/>
  <c r="E201" i="1"/>
  <c r="E155" i="1"/>
  <c r="E211" i="1"/>
  <c r="E271" i="1"/>
  <c r="E159" i="1"/>
  <c r="E215" i="1"/>
  <c r="E161" i="1"/>
  <c r="E217" i="1"/>
  <c r="E277" i="1"/>
  <c r="E261" i="1"/>
  <c r="E767" i="1"/>
  <c r="E839" i="1" l="1"/>
</calcChain>
</file>

<file path=xl/sharedStrings.xml><?xml version="1.0" encoding="utf-8"?>
<sst xmlns="http://schemas.openxmlformats.org/spreadsheetml/2006/main" count="6" uniqueCount="6">
  <si>
    <t>Total</t>
  </si>
  <si>
    <t>CL IR 75 Station</t>
  </si>
  <si>
    <t>Cut/Fill
Volume (CY)</t>
  </si>
  <si>
    <t>Rounded (SF)</t>
  </si>
  <si>
    <t>Excavation (SF)/
Embankment (SF)</t>
  </si>
  <si>
    <t>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</si>
</sst>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+00"/>
    <numFmt numFmtId="165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164" fontId="0" fillId="0" borderId="5" xfId="0" applyNumberFormat="1" applyBorder="1"/>
    <xf numFmtId="1" fontId="0" fillId="0" borderId="6" xfId="0" applyNumberForma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/>
    <xf numFmtId="1" fontId="1" fillId="0" borderId="9" xfId="0" applyNumberFormat="1" applyFont="1" applyBorder="1"/>
    <xf numFmtId="1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8F0A-15CD-46CB-BB52-E120BE45E143}">
  <dimension ref="A1:F839"/>
  <sheetViews>
    <sheetView tabSelected="1" workbookViewId="0">
      <selection activeCell="J24" sqref="J24"/>
    </sheetView>
  </sheetViews>
  <sheetFormatPr defaultRowHeight="14.5" x14ac:dyDescent="0.35"/>
  <cols>
    <col min="1" max="1" width="13.90625" bestFit="1" customWidth="1"/>
    <col min="2" max="2" width="13" customWidth="1"/>
    <col min="3" max="3" width="8.6328125" customWidth="1"/>
    <col min="4" max="4" width="5.7265625" customWidth="1"/>
  </cols>
  <sheetData>
    <row r="1" spans="1:5" ht="58" x14ac:dyDescent="0.35">
      <c r="A1" s="5" t="s">
        <v>1</v>
      </c>
      <c r="B1" s="6" t="s">
        <v>4</v>
      </c>
      <c r="C1" s="6" t="s">
        <v>3</v>
      </c>
      <c r="D1" s="7"/>
      <c r="E1" s="8" t="s">
        <v>2</v>
      </c>
    </row>
    <row r="2" spans="1:5" x14ac:dyDescent="0.35">
      <c r="A2" s="9">
        <v>17300</v>
      </c>
      <c r="B2" s="4">
        <v>0</v>
      </c>
      <c r="C2" s="4">
        <f t="shared" ref="C2:C18" si="0">ROUNDUP(B2,0)</f>
        <v>0</v>
      </c>
      <c r="D2" s="4"/>
      <c r="E2" s="10"/>
    </row>
    <row r="3" spans="1:5" x14ac:dyDescent="0.35">
      <c r="A3" s="9"/>
      <c r="B3" s="4"/>
      <c r="C3" s="4"/>
      <c r="D3" s="4"/>
      <c r="E3" s="16">
        <f>((C2+C4)/2)*(50/27)</f>
        <v>2.7777777777777777</v>
      </c>
    </row>
    <row r="4" spans="1:5" x14ac:dyDescent="0.35">
      <c r="A4" s="9">
        <v>17350</v>
      </c>
      <c r="B4" s="4">
        <v>2.5</v>
      </c>
      <c r="C4" s="4">
        <f t="shared" si="0"/>
        <v>3</v>
      </c>
      <c r="D4" s="4"/>
      <c r="E4" s="16"/>
    </row>
    <row r="5" spans="1:5" x14ac:dyDescent="0.35">
      <c r="A5" s="9"/>
      <c r="B5" s="4"/>
      <c r="C5" s="4"/>
      <c r="D5" s="4"/>
      <c r="E5" s="16">
        <f>((C4+C6)/2)*(50/27)</f>
        <v>8.3333333333333339</v>
      </c>
    </row>
    <row r="6" spans="1:5" x14ac:dyDescent="0.35">
      <c r="A6" s="9">
        <v>17400</v>
      </c>
      <c r="B6" s="4">
        <v>5.0999999999999996</v>
      </c>
      <c r="C6" s="4">
        <f t="shared" si="0"/>
        <v>6</v>
      </c>
      <c r="D6" s="4"/>
      <c r="E6" s="16"/>
    </row>
    <row r="7" spans="1:5" x14ac:dyDescent="0.35">
      <c r="A7" s="9"/>
      <c r="B7" s="4"/>
      <c r="C7" s="4"/>
      <c r="D7" s="4"/>
      <c r="E7" s="16">
        <f>((C6+C8)/2)*(50/27)</f>
        <v>12.037037037037036</v>
      </c>
    </row>
    <row r="8" spans="1:5" x14ac:dyDescent="0.35">
      <c r="A8" s="9">
        <v>17450</v>
      </c>
      <c r="B8" s="4">
        <f>5.6+1.3</f>
        <v>6.8999999999999995</v>
      </c>
      <c r="C8" s="4">
        <f t="shared" si="0"/>
        <v>7</v>
      </c>
      <c r="D8" s="4"/>
      <c r="E8" s="16"/>
    </row>
    <row r="9" spans="1:5" x14ac:dyDescent="0.35">
      <c r="A9" s="9"/>
      <c r="B9" s="4"/>
      <c r="C9" s="4"/>
      <c r="D9" s="4"/>
      <c r="E9" s="16">
        <f>((C8+C10)/2)*(50/27)</f>
        <v>116.66666666666667</v>
      </c>
    </row>
    <row r="10" spans="1:5" x14ac:dyDescent="0.35">
      <c r="A10" s="9">
        <v>17500</v>
      </c>
      <c r="B10" s="4">
        <f>75.8+43.1</f>
        <v>118.9</v>
      </c>
      <c r="C10" s="4">
        <f t="shared" si="0"/>
        <v>119</v>
      </c>
      <c r="D10" s="4"/>
      <c r="E10" s="16"/>
    </row>
    <row r="11" spans="1:5" x14ac:dyDescent="0.35">
      <c r="A11" s="9"/>
      <c r="B11" s="4"/>
      <c r="C11" s="4"/>
      <c r="D11" s="4"/>
      <c r="E11" s="16">
        <f>((C10+C12)/2)*(50/27)</f>
        <v>265.74074074074076</v>
      </c>
    </row>
    <row r="12" spans="1:5" x14ac:dyDescent="0.35">
      <c r="A12" s="9">
        <v>17550</v>
      </c>
      <c r="B12" s="4">
        <f>6.6+55.9+100.7+3.9</f>
        <v>167.1</v>
      </c>
      <c r="C12" s="4">
        <f t="shared" si="0"/>
        <v>168</v>
      </c>
      <c r="D12" s="4"/>
      <c r="E12" s="16"/>
    </row>
    <row r="13" spans="1:5" x14ac:dyDescent="0.35">
      <c r="A13" s="9"/>
      <c r="B13" s="4"/>
      <c r="C13" s="4"/>
      <c r="D13" s="4"/>
      <c r="E13" s="16">
        <f>((C12+C14)/2)*(50/27)</f>
        <v>662.03703703703707</v>
      </c>
    </row>
    <row r="14" spans="1:5" x14ac:dyDescent="0.35">
      <c r="A14" s="9">
        <v>17600</v>
      </c>
      <c r="B14" s="4">
        <v>546.29999999999995</v>
      </c>
      <c r="C14" s="4">
        <f t="shared" si="0"/>
        <v>547</v>
      </c>
      <c r="D14" s="4"/>
      <c r="E14" s="16"/>
    </row>
    <row r="15" spans="1:5" x14ac:dyDescent="0.35">
      <c r="A15" s="9"/>
      <c r="B15" s="4"/>
      <c r="C15" s="4"/>
      <c r="D15" s="4"/>
      <c r="E15" s="16">
        <f>((C14+C16)/2)*(50/27)</f>
        <v>739.81481481481478</v>
      </c>
    </row>
    <row r="16" spans="1:5" x14ac:dyDescent="0.35">
      <c r="A16" s="9">
        <v>17650</v>
      </c>
      <c r="B16" s="4">
        <f>42.3+165.4+43.8</f>
        <v>251.5</v>
      </c>
      <c r="C16" s="4">
        <f t="shared" si="0"/>
        <v>252</v>
      </c>
      <c r="D16" s="4"/>
      <c r="E16" s="16"/>
    </row>
    <row r="17" spans="1:5" x14ac:dyDescent="0.35">
      <c r="A17" s="9"/>
      <c r="B17" s="4"/>
      <c r="C17" s="4"/>
      <c r="D17" s="4"/>
      <c r="E17" s="16">
        <f>((C16+C18)/2)*(50/27)</f>
        <v>485.18518518518516</v>
      </c>
    </row>
    <row r="18" spans="1:5" x14ac:dyDescent="0.35">
      <c r="A18" s="9">
        <v>17700</v>
      </c>
      <c r="B18" s="4">
        <f>37.2+202+32.3</f>
        <v>271.5</v>
      </c>
      <c r="C18" s="4">
        <f t="shared" si="0"/>
        <v>272</v>
      </c>
      <c r="D18" s="4"/>
      <c r="E18" s="16"/>
    </row>
    <row r="19" spans="1:5" x14ac:dyDescent="0.35">
      <c r="A19" s="9"/>
      <c r="B19" s="4"/>
      <c r="C19" s="4"/>
      <c r="D19" s="4"/>
      <c r="E19" s="16">
        <f>((C18+C20)/2)*(50/27)</f>
        <v>500.92592592592592</v>
      </c>
    </row>
    <row r="20" spans="1:5" x14ac:dyDescent="0.35">
      <c r="A20" s="9">
        <v>17750</v>
      </c>
      <c r="B20" s="4">
        <f>1.6+32.7+203.6+28.4+2.2</f>
        <v>268.5</v>
      </c>
      <c r="C20" s="4">
        <f t="shared" ref="C20:C142" si="1">ROUNDUP(B20,0)</f>
        <v>269</v>
      </c>
      <c r="D20" s="4"/>
      <c r="E20" s="16"/>
    </row>
    <row r="21" spans="1:5" x14ac:dyDescent="0.35">
      <c r="A21" s="9"/>
      <c r="B21" s="4"/>
      <c r="C21" s="4"/>
      <c r="D21" s="4"/>
      <c r="E21" s="16">
        <f>((C20+C22)/2)*(50/27)</f>
        <v>508.33333333333331</v>
      </c>
    </row>
    <row r="22" spans="1:5" x14ac:dyDescent="0.35">
      <c r="A22" s="9">
        <v>17800</v>
      </c>
      <c r="B22" s="4">
        <f>34.3+209.2+35.6</f>
        <v>279.10000000000002</v>
      </c>
      <c r="C22" s="4">
        <f t="shared" si="1"/>
        <v>280</v>
      </c>
      <c r="D22" s="4"/>
      <c r="E22" s="16"/>
    </row>
    <row r="23" spans="1:5" x14ac:dyDescent="0.35">
      <c r="A23" s="9"/>
      <c r="B23" s="4"/>
      <c r="C23" s="4"/>
      <c r="D23" s="4"/>
      <c r="E23" s="16">
        <f>((C22+C24)/2)*(50/27)</f>
        <v>509.25925925925924</v>
      </c>
    </row>
    <row r="24" spans="1:5" x14ac:dyDescent="0.35">
      <c r="A24" s="9">
        <v>17850</v>
      </c>
      <c r="B24" s="4">
        <f>4.8+26.3+205.5+29.2+3.9</f>
        <v>269.7</v>
      </c>
      <c r="C24" s="4">
        <f t="shared" si="1"/>
        <v>270</v>
      </c>
      <c r="D24" s="4"/>
      <c r="E24" s="16"/>
    </row>
    <row r="25" spans="1:5" x14ac:dyDescent="0.35">
      <c r="A25" s="9"/>
      <c r="B25" s="4"/>
      <c r="C25" s="4"/>
      <c r="D25" s="4"/>
      <c r="E25" s="16">
        <f>((C24+C26)/2)*(50/27)</f>
        <v>475</v>
      </c>
    </row>
    <row r="26" spans="1:5" x14ac:dyDescent="0.35">
      <c r="A26" s="9">
        <v>17900</v>
      </c>
      <c r="B26" s="4">
        <f>1.7+9.3+228.3+1.4+1.9</f>
        <v>242.60000000000002</v>
      </c>
      <c r="C26" s="4">
        <f t="shared" si="1"/>
        <v>243</v>
      </c>
      <c r="D26" s="4"/>
      <c r="E26" s="16"/>
    </row>
    <row r="27" spans="1:5" x14ac:dyDescent="0.35">
      <c r="A27" s="9"/>
      <c r="B27" s="4"/>
      <c r="C27" s="4"/>
      <c r="D27" s="4"/>
      <c r="E27" s="16">
        <f>((C26+C28)/2)*(50/27)</f>
        <v>454.62962962962962</v>
      </c>
    </row>
    <row r="28" spans="1:5" x14ac:dyDescent="0.35">
      <c r="A28" s="9">
        <v>17950</v>
      </c>
      <c r="B28" s="4">
        <f>3.7+19.5+200.8+20.6+2.5</f>
        <v>247.1</v>
      </c>
      <c r="C28" s="4">
        <f t="shared" si="1"/>
        <v>248</v>
      </c>
      <c r="D28" s="4"/>
      <c r="E28" s="16"/>
    </row>
    <row r="29" spans="1:5" x14ac:dyDescent="0.35">
      <c r="A29" s="9"/>
      <c r="B29" s="4"/>
      <c r="C29" s="4"/>
      <c r="D29" s="4"/>
      <c r="E29" s="16">
        <f>((C28+C30)/2)*(50/27)</f>
        <v>487.96296296296299</v>
      </c>
    </row>
    <row r="30" spans="1:5" x14ac:dyDescent="0.35">
      <c r="A30" s="9">
        <v>18000</v>
      </c>
      <c r="B30" s="4">
        <f>6.8+21.4+210.8+23.6+16.2</f>
        <v>278.8</v>
      </c>
      <c r="C30" s="4">
        <f t="shared" si="1"/>
        <v>279</v>
      </c>
      <c r="D30" s="4"/>
      <c r="E30" s="16"/>
    </row>
    <row r="31" spans="1:5" x14ac:dyDescent="0.35">
      <c r="A31" s="9"/>
      <c r="B31" s="4"/>
      <c r="C31" s="4"/>
      <c r="D31" s="4"/>
      <c r="E31" s="16">
        <f>((C30+C32)/2)*(50/27)</f>
        <v>536.11111111111109</v>
      </c>
    </row>
    <row r="32" spans="1:5" x14ac:dyDescent="0.35">
      <c r="A32" s="9">
        <v>18050</v>
      </c>
      <c r="B32" s="4">
        <f>23.3+247.1+28.7</f>
        <v>299.09999999999997</v>
      </c>
      <c r="C32" s="4">
        <f t="shared" si="1"/>
        <v>300</v>
      </c>
      <c r="D32" s="4"/>
      <c r="E32" s="16"/>
    </row>
    <row r="33" spans="1:5" x14ac:dyDescent="0.35">
      <c r="A33" s="9"/>
      <c r="B33" s="4"/>
      <c r="C33" s="4"/>
      <c r="D33" s="4"/>
      <c r="E33" s="16">
        <f>((C32+C34)/2)*(50/27)</f>
        <v>572.22222222222217</v>
      </c>
    </row>
    <row r="34" spans="1:5" x14ac:dyDescent="0.35">
      <c r="A34" s="9">
        <v>18100</v>
      </c>
      <c r="B34" s="4">
        <f>1.6+6.3+295.4+13.4+0.9</f>
        <v>317.59999999999991</v>
      </c>
      <c r="C34" s="4">
        <f t="shared" si="1"/>
        <v>318</v>
      </c>
      <c r="D34" s="4"/>
      <c r="E34" s="16"/>
    </row>
    <row r="35" spans="1:5" x14ac:dyDescent="0.35">
      <c r="A35" s="9"/>
      <c r="B35" s="4"/>
      <c r="C35" s="4"/>
      <c r="D35" s="4"/>
      <c r="E35" s="16">
        <f>((C34+C36)/2)*(50/27)</f>
        <v>572.22222222222217</v>
      </c>
    </row>
    <row r="36" spans="1:5" x14ac:dyDescent="0.35">
      <c r="A36" s="9">
        <v>18150</v>
      </c>
      <c r="B36" s="4">
        <f>6+284+9.6</f>
        <v>299.60000000000002</v>
      </c>
      <c r="C36" s="4">
        <f t="shared" si="1"/>
        <v>300</v>
      </c>
      <c r="D36" s="4"/>
      <c r="E36" s="16"/>
    </row>
    <row r="37" spans="1:5" x14ac:dyDescent="0.35">
      <c r="A37" s="9"/>
      <c r="B37" s="4"/>
      <c r="C37" s="4"/>
      <c r="D37" s="4"/>
      <c r="E37" s="16">
        <f>((C36+C38)/2)*(50/27)</f>
        <v>533.33333333333337</v>
      </c>
    </row>
    <row r="38" spans="1:5" x14ac:dyDescent="0.35">
      <c r="A38" s="9">
        <v>18200</v>
      </c>
      <c r="B38" s="4">
        <f>1.3+261.5+13.1</f>
        <v>275.90000000000003</v>
      </c>
      <c r="C38" s="4">
        <f t="shared" si="1"/>
        <v>276</v>
      </c>
      <c r="D38" s="4"/>
      <c r="E38" s="16"/>
    </row>
    <row r="39" spans="1:5" x14ac:dyDescent="0.35">
      <c r="A39" s="9"/>
      <c r="B39" s="4"/>
      <c r="C39" s="4"/>
      <c r="D39" s="4"/>
      <c r="E39" s="16">
        <f>((C38+C40)/2)*(50/27)</f>
        <v>483.33333333333331</v>
      </c>
    </row>
    <row r="40" spans="1:5" x14ac:dyDescent="0.35">
      <c r="A40" s="9">
        <v>18250</v>
      </c>
      <c r="B40" s="4">
        <f>232.4+13.6</f>
        <v>246</v>
      </c>
      <c r="C40" s="4">
        <f t="shared" si="1"/>
        <v>246</v>
      </c>
      <c r="D40" s="4"/>
      <c r="E40" s="16"/>
    </row>
    <row r="41" spans="1:5" x14ac:dyDescent="0.35">
      <c r="A41" s="9"/>
      <c r="B41" s="4"/>
      <c r="C41" s="4"/>
      <c r="D41" s="4"/>
      <c r="E41" s="16">
        <f>((C40+C42)/2)*(50/27)</f>
        <v>263.88888888888891</v>
      </c>
    </row>
    <row r="42" spans="1:5" x14ac:dyDescent="0.35">
      <c r="A42" s="9">
        <v>18300</v>
      </c>
      <c r="B42" s="4">
        <f>2.5+10.4+11.8+13.6</f>
        <v>38.300000000000004</v>
      </c>
      <c r="C42" s="4">
        <f t="shared" si="1"/>
        <v>39</v>
      </c>
      <c r="D42" s="4"/>
      <c r="E42" s="16"/>
    </row>
    <row r="43" spans="1:5" x14ac:dyDescent="0.35">
      <c r="A43" s="9"/>
      <c r="B43" s="4"/>
      <c r="C43" s="4"/>
      <c r="D43" s="4"/>
      <c r="E43" s="16">
        <f>((C42+C44)/2)*(50/27)</f>
        <v>49.074074074074076</v>
      </c>
    </row>
    <row r="44" spans="1:5" x14ac:dyDescent="0.35">
      <c r="A44" s="9">
        <v>18350</v>
      </c>
      <c r="B44" s="4">
        <f>1.5+12.2</f>
        <v>13.7</v>
      </c>
      <c r="C44" s="4">
        <f t="shared" si="1"/>
        <v>14</v>
      </c>
      <c r="D44" s="4"/>
      <c r="E44" s="16"/>
    </row>
    <row r="45" spans="1:5" x14ac:dyDescent="0.35">
      <c r="A45" s="9"/>
      <c r="B45" s="4"/>
      <c r="C45" s="4"/>
      <c r="D45" s="4"/>
      <c r="E45" s="16">
        <f>((C44+C46)/2)*(50/27)</f>
        <v>28.703703703703702</v>
      </c>
    </row>
    <row r="46" spans="1:5" x14ac:dyDescent="0.35">
      <c r="A46" s="9">
        <v>18400</v>
      </c>
      <c r="B46" s="4">
        <f>3.6+12.9</f>
        <v>16.5</v>
      </c>
      <c r="C46" s="4">
        <f t="shared" si="1"/>
        <v>17</v>
      </c>
      <c r="D46" s="4"/>
      <c r="E46" s="16"/>
    </row>
    <row r="47" spans="1:5" x14ac:dyDescent="0.35">
      <c r="A47" s="9"/>
      <c r="B47" s="4"/>
      <c r="C47" s="4"/>
      <c r="D47" s="4"/>
      <c r="E47" s="16">
        <f>((C46+C48)/2)*(50/27)</f>
        <v>39.814814814814817</v>
      </c>
    </row>
    <row r="48" spans="1:5" x14ac:dyDescent="0.35">
      <c r="A48" s="9">
        <v>18450</v>
      </c>
      <c r="B48" s="4">
        <f>5.7+20.1</f>
        <v>25.8</v>
      </c>
      <c r="C48" s="4">
        <f t="shared" si="1"/>
        <v>26</v>
      </c>
      <c r="D48" s="4"/>
      <c r="E48" s="16"/>
    </row>
    <row r="49" spans="1:5" x14ac:dyDescent="0.35">
      <c r="A49" s="9"/>
      <c r="B49" s="4"/>
      <c r="C49" s="4"/>
      <c r="D49" s="4"/>
      <c r="E49" s="16">
        <f>((C48+C50)/2)*(50/27)</f>
        <v>51.851851851851855</v>
      </c>
    </row>
    <row r="50" spans="1:5" x14ac:dyDescent="0.35">
      <c r="A50" s="9">
        <v>18500</v>
      </c>
      <c r="B50" s="4">
        <f>5.4+23.8</f>
        <v>29.200000000000003</v>
      </c>
      <c r="C50" s="4">
        <f t="shared" si="1"/>
        <v>30</v>
      </c>
      <c r="D50" s="4"/>
      <c r="E50" s="16"/>
    </row>
    <row r="51" spans="1:5" x14ac:dyDescent="0.35">
      <c r="A51" s="9"/>
      <c r="B51" s="4"/>
      <c r="C51" s="4"/>
      <c r="D51" s="4"/>
      <c r="E51" s="16">
        <f>((C50+C52)/2)*(50/27)</f>
        <v>58.333333333333336</v>
      </c>
    </row>
    <row r="52" spans="1:5" x14ac:dyDescent="0.35">
      <c r="A52" s="9">
        <v>18550</v>
      </c>
      <c r="B52" s="4">
        <f>3+29.3</f>
        <v>32.299999999999997</v>
      </c>
      <c r="C52" s="4">
        <f t="shared" si="1"/>
        <v>33</v>
      </c>
      <c r="D52" s="4"/>
      <c r="E52" s="16"/>
    </row>
    <row r="53" spans="1:5" x14ac:dyDescent="0.35">
      <c r="A53" s="9"/>
      <c r="B53" s="4"/>
      <c r="C53" s="4"/>
      <c r="D53" s="4"/>
      <c r="E53" s="16">
        <f>((C52+C54)/2)*(50/27)</f>
        <v>34.25925925925926</v>
      </c>
    </row>
    <row r="54" spans="1:5" x14ac:dyDescent="0.35">
      <c r="A54" s="9">
        <v>18600</v>
      </c>
      <c r="B54" s="4">
        <f>2.6+0.9</f>
        <v>3.5</v>
      </c>
      <c r="C54" s="4">
        <f t="shared" si="1"/>
        <v>4</v>
      </c>
      <c r="D54" s="4"/>
      <c r="E54" s="16"/>
    </row>
    <row r="55" spans="1:5" x14ac:dyDescent="0.35">
      <c r="A55" s="9"/>
      <c r="B55" s="4"/>
      <c r="C55" s="4"/>
      <c r="D55" s="4"/>
      <c r="E55" s="16">
        <f>((C54+C56)/2)*(50/27)</f>
        <v>21.296296296296298</v>
      </c>
    </row>
    <row r="56" spans="1:5" x14ac:dyDescent="0.35">
      <c r="A56" s="9">
        <v>18650</v>
      </c>
      <c r="B56" s="4">
        <v>18.600000000000001</v>
      </c>
      <c r="C56" s="4">
        <f t="shared" si="1"/>
        <v>19</v>
      </c>
      <c r="D56" s="4"/>
      <c r="E56" s="16"/>
    </row>
    <row r="57" spans="1:5" x14ac:dyDescent="0.35">
      <c r="A57" s="9"/>
      <c r="B57" s="4"/>
      <c r="C57" s="4"/>
      <c r="D57" s="4"/>
      <c r="E57" s="16">
        <f>((C56+C58)/2)*(50/27)</f>
        <v>39.814814814814817</v>
      </c>
    </row>
    <row r="58" spans="1:5" x14ac:dyDescent="0.35">
      <c r="A58" s="9">
        <v>18700</v>
      </c>
      <c r="B58" s="4">
        <f>4.1+19.7</f>
        <v>23.799999999999997</v>
      </c>
      <c r="C58" s="4">
        <f t="shared" si="1"/>
        <v>24</v>
      </c>
      <c r="D58" s="4"/>
      <c r="E58" s="16"/>
    </row>
    <row r="59" spans="1:5" x14ac:dyDescent="0.35">
      <c r="A59" s="9"/>
      <c r="B59" s="4"/>
      <c r="C59" s="4"/>
      <c r="D59" s="4"/>
      <c r="E59" s="16">
        <f>((C58+C60)/2)*(50/27)</f>
        <v>41.666666666666664</v>
      </c>
    </row>
    <row r="60" spans="1:5" x14ac:dyDescent="0.35">
      <c r="A60" s="9">
        <v>18750</v>
      </c>
      <c r="B60" s="4">
        <f>4.4+16.4</f>
        <v>20.799999999999997</v>
      </c>
      <c r="C60" s="4">
        <f t="shared" si="1"/>
        <v>21</v>
      </c>
      <c r="D60" s="4"/>
      <c r="E60" s="16"/>
    </row>
    <row r="61" spans="1:5" x14ac:dyDescent="0.35">
      <c r="A61" s="9"/>
      <c r="B61" s="4"/>
      <c r="C61" s="4"/>
      <c r="D61" s="4"/>
      <c r="E61" s="16">
        <f>((C60+C62)/2)*(50/27)</f>
        <v>36.111111111111114</v>
      </c>
    </row>
    <row r="62" spans="1:5" x14ac:dyDescent="0.35">
      <c r="A62" s="9">
        <v>18800</v>
      </c>
      <c r="B62" s="4">
        <f>4.8+12.9</f>
        <v>17.7</v>
      </c>
      <c r="C62" s="4">
        <f t="shared" si="1"/>
        <v>18</v>
      </c>
      <c r="D62" s="4"/>
      <c r="E62" s="16"/>
    </row>
    <row r="63" spans="1:5" x14ac:dyDescent="0.35">
      <c r="A63" s="9"/>
      <c r="B63" s="4"/>
      <c r="C63" s="4"/>
      <c r="D63" s="4"/>
      <c r="E63" s="16">
        <f>((C62+C64)/2)*(50/27)</f>
        <v>37.037037037037038</v>
      </c>
    </row>
    <row r="64" spans="1:5" x14ac:dyDescent="0.35">
      <c r="A64" s="9">
        <v>18850</v>
      </c>
      <c r="B64" s="4">
        <f>5.9+15.9</f>
        <v>21.8</v>
      </c>
      <c r="C64" s="4">
        <f t="shared" si="1"/>
        <v>22</v>
      </c>
      <c r="D64" s="4"/>
      <c r="E64" s="16"/>
    </row>
    <row r="65" spans="1:5" x14ac:dyDescent="0.35">
      <c r="A65" s="9"/>
      <c r="B65" s="4"/>
      <c r="C65" s="4"/>
      <c r="D65" s="4"/>
      <c r="E65" s="16">
        <f>((C64+C66)/2)*(50/27)</f>
        <v>38.888888888888886</v>
      </c>
    </row>
    <row r="66" spans="1:5" x14ac:dyDescent="0.35">
      <c r="A66" s="9">
        <v>18900</v>
      </c>
      <c r="B66" s="4">
        <f>6.8+12.4</f>
        <v>19.2</v>
      </c>
      <c r="C66" s="4">
        <f t="shared" si="1"/>
        <v>20</v>
      </c>
      <c r="D66" s="4"/>
      <c r="E66" s="16"/>
    </row>
    <row r="67" spans="1:5" x14ac:dyDescent="0.35">
      <c r="A67" s="9"/>
      <c r="B67" s="4"/>
      <c r="C67" s="4"/>
      <c r="D67" s="4"/>
      <c r="E67" s="16">
        <f>((C66+C68)/2)*(50/27)</f>
        <v>31.481481481481481</v>
      </c>
    </row>
    <row r="68" spans="1:5" x14ac:dyDescent="0.35">
      <c r="A68" s="9">
        <v>18950</v>
      </c>
      <c r="B68" s="4">
        <f>4.9+8.7</f>
        <v>13.6</v>
      </c>
      <c r="C68" s="4">
        <f t="shared" si="1"/>
        <v>14</v>
      </c>
      <c r="D68" s="4"/>
      <c r="E68" s="16"/>
    </row>
    <row r="69" spans="1:5" x14ac:dyDescent="0.35">
      <c r="A69" s="9"/>
      <c r="B69" s="4"/>
      <c r="C69" s="4"/>
      <c r="D69" s="4"/>
      <c r="E69" s="16">
        <f>((C68+C70)/2)*(50/27)</f>
        <v>19.444444444444443</v>
      </c>
    </row>
    <row r="70" spans="1:5" x14ac:dyDescent="0.35">
      <c r="A70" s="9">
        <v>19000</v>
      </c>
      <c r="B70" s="4">
        <f>2.8+4</f>
        <v>6.8</v>
      </c>
      <c r="C70" s="4">
        <f t="shared" si="1"/>
        <v>7</v>
      </c>
      <c r="D70" s="4"/>
      <c r="E70" s="16"/>
    </row>
    <row r="71" spans="1:5" x14ac:dyDescent="0.35">
      <c r="A71" s="9"/>
      <c r="B71" s="4"/>
      <c r="C71" s="4"/>
      <c r="D71" s="4"/>
      <c r="E71" s="16">
        <f>((C70+C72)/2)*(50/27)</f>
        <v>12.962962962962964</v>
      </c>
    </row>
    <row r="72" spans="1:5" x14ac:dyDescent="0.35">
      <c r="A72" s="9">
        <v>19050</v>
      </c>
      <c r="B72" s="4">
        <f>2.8+3.4</f>
        <v>6.1999999999999993</v>
      </c>
      <c r="C72" s="4">
        <f t="shared" si="1"/>
        <v>7</v>
      </c>
      <c r="D72" s="4"/>
      <c r="E72" s="16"/>
    </row>
    <row r="73" spans="1:5" x14ac:dyDescent="0.35">
      <c r="A73" s="9"/>
      <c r="B73" s="4"/>
      <c r="C73" s="4"/>
      <c r="D73" s="4"/>
      <c r="E73" s="16">
        <f>((C72+C74)/2)*(50/27)</f>
        <v>13.888888888888889</v>
      </c>
    </row>
    <row r="74" spans="1:5" x14ac:dyDescent="0.35">
      <c r="A74" s="9">
        <v>19100</v>
      </c>
      <c r="B74" s="4">
        <f>2.8+4.6</f>
        <v>7.3999999999999995</v>
      </c>
      <c r="C74" s="4">
        <f t="shared" si="1"/>
        <v>8</v>
      </c>
      <c r="D74" s="4"/>
      <c r="E74" s="16"/>
    </row>
    <row r="75" spans="1:5" x14ac:dyDescent="0.35">
      <c r="A75" s="9"/>
      <c r="B75" s="4"/>
      <c r="C75" s="4"/>
      <c r="D75" s="4"/>
      <c r="E75" s="16">
        <f>((C74+C76)/2)*(50/27)</f>
        <v>14.814814814814815</v>
      </c>
    </row>
    <row r="76" spans="1:5" x14ac:dyDescent="0.35">
      <c r="A76" s="9">
        <v>19150</v>
      </c>
      <c r="B76" s="4">
        <f>2.8+4.9</f>
        <v>7.7</v>
      </c>
      <c r="C76" s="4">
        <f t="shared" si="1"/>
        <v>8</v>
      </c>
      <c r="D76" s="4"/>
      <c r="E76" s="16"/>
    </row>
    <row r="77" spans="1:5" x14ac:dyDescent="0.35">
      <c r="A77" s="9"/>
      <c r="B77" s="4"/>
      <c r="C77" s="4"/>
      <c r="D77" s="4"/>
      <c r="E77" s="16">
        <f>((C76+C78)/2)*(50/27)</f>
        <v>15.74074074074074</v>
      </c>
    </row>
    <row r="78" spans="1:5" x14ac:dyDescent="0.35">
      <c r="A78" s="9">
        <v>19200</v>
      </c>
      <c r="B78" s="4">
        <f>2.8+5.3</f>
        <v>8.1</v>
      </c>
      <c r="C78" s="4">
        <f t="shared" si="1"/>
        <v>9</v>
      </c>
      <c r="D78" s="4"/>
      <c r="E78" s="16"/>
    </row>
    <row r="79" spans="1:5" x14ac:dyDescent="0.35">
      <c r="A79" s="9"/>
      <c r="B79" s="4"/>
      <c r="C79" s="4"/>
      <c r="D79" s="4"/>
      <c r="E79" s="16">
        <f>((C78+C80)/2)*(50/27)</f>
        <v>15.74074074074074</v>
      </c>
    </row>
    <row r="80" spans="1:5" x14ac:dyDescent="0.35">
      <c r="A80" s="9">
        <v>19250</v>
      </c>
      <c r="B80" s="4">
        <f>2.8+5.2</f>
        <v>8</v>
      </c>
      <c r="C80" s="4">
        <f t="shared" si="1"/>
        <v>8</v>
      </c>
      <c r="D80" s="4"/>
      <c r="E80" s="16"/>
    </row>
    <row r="81" spans="1:5" x14ac:dyDescent="0.35">
      <c r="A81" s="9"/>
      <c r="B81" s="4"/>
      <c r="C81" s="4"/>
      <c r="D81" s="4"/>
      <c r="E81" s="16">
        <f>((C80+C82)/2)*(50/27)</f>
        <v>15.74074074074074</v>
      </c>
    </row>
    <row r="82" spans="1:5" x14ac:dyDescent="0.35">
      <c r="A82" s="9">
        <v>19300</v>
      </c>
      <c r="B82" s="4">
        <f>2.8+5.8</f>
        <v>8.6</v>
      </c>
      <c r="C82" s="4">
        <f t="shared" si="1"/>
        <v>9</v>
      </c>
      <c r="D82" s="4"/>
      <c r="E82" s="16"/>
    </row>
    <row r="83" spans="1:5" x14ac:dyDescent="0.35">
      <c r="A83" s="9"/>
      <c r="B83" s="4"/>
      <c r="C83" s="4"/>
      <c r="D83" s="4"/>
      <c r="E83" s="16">
        <f>((C82+C84)/2)*(50/27)</f>
        <v>15.74074074074074</v>
      </c>
    </row>
    <row r="84" spans="1:5" x14ac:dyDescent="0.35">
      <c r="A84" s="9">
        <v>19350</v>
      </c>
      <c r="B84" s="4">
        <f>2.8+5.1</f>
        <v>7.8999999999999995</v>
      </c>
      <c r="C84" s="4">
        <f t="shared" si="1"/>
        <v>8</v>
      </c>
      <c r="D84" s="4"/>
      <c r="E84" s="16"/>
    </row>
    <row r="85" spans="1:5" x14ac:dyDescent="0.35">
      <c r="A85" s="9"/>
      <c r="B85" s="4"/>
      <c r="C85" s="4"/>
      <c r="D85" s="4"/>
      <c r="E85" s="16">
        <f>((C84+C86)/2)*(50/27)</f>
        <v>13.888888888888889</v>
      </c>
    </row>
    <row r="86" spans="1:5" x14ac:dyDescent="0.35">
      <c r="A86" s="9">
        <v>19400</v>
      </c>
      <c r="B86" s="4">
        <f>2.8+3.9</f>
        <v>6.6999999999999993</v>
      </c>
      <c r="C86" s="4">
        <f t="shared" si="1"/>
        <v>7</v>
      </c>
      <c r="D86" s="4"/>
      <c r="E86" s="16"/>
    </row>
    <row r="87" spans="1:5" x14ac:dyDescent="0.35">
      <c r="A87" s="9"/>
      <c r="B87" s="4"/>
      <c r="C87" s="4"/>
      <c r="D87" s="4"/>
      <c r="E87" s="16">
        <f>((C86+C88)/2)*(50/27)</f>
        <v>12.962962962962964</v>
      </c>
    </row>
    <row r="88" spans="1:5" x14ac:dyDescent="0.35">
      <c r="A88" s="9">
        <v>19450</v>
      </c>
      <c r="B88" s="4">
        <f>2.8+3.8</f>
        <v>6.6</v>
      </c>
      <c r="C88" s="4">
        <f t="shared" si="1"/>
        <v>7</v>
      </c>
      <c r="D88" s="4"/>
      <c r="E88" s="16"/>
    </row>
    <row r="89" spans="1:5" x14ac:dyDescent="0.35">
      <c r="A89" s="9"/>
      <c r="B89" s="4"/>
      <c r="C89" s="4"/>
      <c r="D89" s="4"/>
      <c r="E89" s="16">
        <f>((C88+C90)/2)*(50/27)</f>
        <v>12.962962962962964</v>
      </c>
    </row>
    <row r="90" spans="1:5" x14ac:dyDescent="0.35">
      <c r="A90" s="9">
        <v>19500</v>
      </c>
      <c r="B90" s="4">
        <f>2.8+3.6</f>
        <v>6.4</v>
      </c>
      <c r="C90" s="4">
        <f t="shared" si="1"/>
        <v>7</v>
      </c>
      <c r="D90" s="4"/>
      <c r="E90" s="16"/>
    </row>
    <row r="91" spans="1:5" x14ac:dyDescent="0.35">
      <c r="A91" s="9"/>
      <c r="B91" s="4"/>
      <c r="C91" s="4"/>
      <c r="D91" s="4"/>
      <c r="E91" s="16">
        <f>((C90+C92)/2)*(50/27)</f>
        <v>12.962962962962964</v>
      </c>
    </row>
    <row r="92" spans="1:5" x14ac:dyDescent="0.35">
      <c r="A92" s="9">
        <v>19550</v>
      </c>
      <c r="B92" s="4">
        <f>2.8+3.6</f>
        <v>6.4</v>
      </c>
      <c r="C92" s="4">
        <f t="shared" si="1"/>
        <v>7</v>
      </c>
      <c r="D92" s="4"/>
      <c r="E92" s="16"/>
    </row>
    <row r="93" spans="1:5" x14ac:dyDescent="0.35">
      <c r="A93" s="9"/>
      <c r="B93" s="4"/>
      <c r="C93" s="4"/>
      <c r="D93" s="4"/>
      <c r="E93" s="16">
        <f>((C92+C94)/2)*(50/27)</f>
        <v>9.2592592592592595</v>
      </c>
    </row>
    <row r="94" spans="1:5" x14ac:dyDescent="0.35">
      <c r="A94" s="9">
        <v>19600</v>
      </c>
      <c r="B94" s="4">
        <v>2.8</v>
      </c>
      <c r="C94" s="4">
        <f t="shared" si="1"/>
        <v>3</v>
      </c>
      <c r="D94" s="4"/>
      <c r="E94" s="16"/>
    </row>
    <row r="95" spans="1:5" x14ac:dyDescent="0.35">
      <c r="A95" s="9"/>
      <c r="B95" s="4"/>
      <c r="C95" s="4"/>
      <c r="D95" s="4"/>
      <c r="E95" s="16">
        <f>((C94+C96)/2)*(50/27)</f>
        <v>10.185185185185185</v>
      </c>
    </row>
    <row r="96" spans="1:5" x14ac:dyDescent="0.35">
      <c r="A96" s="9">
        <v>19650</v>
      </c>
      <c r="B96" s="4">
        <f>2.8+4.6</f>
        <v>7.3999999999999995</v>
      </c>
      <c r="C96" s="4">
        <f t="shared" si="1"/>
        <v>8</v>
      </c>
      <c r="D96" s="4"/>
      <c r="E96" s="16"/>
    </row>
    <row r="97" spans="1:5" x14ac:dyDescent="0.35">
      <c r="A97" s="9"/>
      <c r="B97" s="4"/>
      <c r="C97" s="4"/>
      <c r="D97" s="4"/>
      <c r="E97" s="16">
        <f>((C96+C98)/2)*(50/27)</f>
        <v>14.814814814814815</v>
      </c>
    </row>
    <row r="98" spans="1:5" x14ac:dyDescent="0.35">
      <c r="A98" s="9">
        <v>19700</v>
      </c>
      <c r="B98" s="4">
        <f>2.8+5.2</f>
        <v>8</v>
      </c>
      <c r="C98" s="4">
        <f t="shared" si="1"/>
        <v>8</v>
      </c>
      <c r="D98" s="4"/>
      <c r="E98" s="16"/>
    </row>
    <row r="99" spans="1:5" x14ac:dyDescent="0.35">
      <c r="A99" s="9"/>
      <c r="B99" s="4"/>
      <c r="C99" s="4"/>
      <c r="D99" s="4"/>
      <c r="E99" s="16">
        <f>((C98+C100)/2)*(50/27)</f>
        <v>16.666666666666668</v>
      </c>
    </row>
    <row r="100" spans="1:5" x14ac:dyDescent="0.35">
      <c r="A100" s="9">
        <v>19750</v>
      </c>
      <c r="B100" s="4">
        <f>2.7+6.8</f>
        <v>9.5</v>
      </c>
      <c r="C100" s="4">
        <f t="shared" si="1"/>
        <v>10</v>
      </c>
      <c r="D100" s="4"/>
      <c r="E100" s="16"/>
    </row>
    <row r="101" spans="1:5" x14ac:dyDescent="0.35">
      <c r="A101" s="9"/>
      <c r="B101" s="4"/>
      <c r="C101" s="4"/>
      <c r="D101" s="4"/>
      <c r="E101" s="16">
        <f>((C100+C102)/2)*(50/27)</f>
        <v>18.518518518518519</v>
      </c>
    </row>
    <row r="102" spans="1:5" x14ac:dyDescent="0.35">
      <c r="A102" s="9">
        <v>19800</v>
      </c>
      <c r="B102" s="4">
        <f>2.5+7.5</f>
        <v>10</v>
      </c>
      <c r="C102" s="4">
        <f t="shared" si="1"/>
        <v>10</v>
      </c>
      <c r="D102" s="4"/>
      <c r="E102" s="16"/>
    </row>
    <row r="103" spans="1:5" x14ac:dyDescent="0.35">
      <c r="A103" s="9"/>
      <c r="B103" s="4"/>
      <c r="C103" s="4"/>
      <c r="D103" s="4"/>
      <c r="E103" s="16">
        <f>((C102+C104)/2)*(50/27)</f>
        <v>18.518518518518519</v>
      </c>
    </row>
    <row r="104" spans="1:5" x14ac:dyDescent="0.35">
      <c r="A104" s="9">
        <v>19850</v>
      </c>
      <c r="B104" s="4">
        <f>2.6+7.1</f>
        <v>9.6999999999999993</v>
      </c>
      <c r="C104" s="4">
        <f t="shared" si="1"/>
        <v>10</v>
      </c>
      <c r="D104" s="4"/>
      <c r="E104" s="16"/>
    </row>
    <row r="105" spans="1:5" x14ac:dyDescent="0.35">
      <c r="A105" s="9"/>
      <c r="B105" s="4"/>
      <c r="C105" s="4"/>
      <c r="D105" s="4"/>
      <c r="E105" s="16">
        <f>((C104+C106)/2)*(50/27)</f>
        <v>17.592592592592592</v>
      </c>
    </row>
    <row r="106" spans="1:5" x14ac:dyDescent="0.35">
      <c r="A106" s="9">
        <v>19900</v>
      </c>
      <c r="B106" s="4">
        <f>2.4+6.5</f>
        <v>8.9</v>
      </c>
      <c r="C106" s="4">
        <f t="shared" si="1"/>
        <v>9</v>
      </c>
      <c r="D106" s="4"/>
      <c r="E106" s="16"/>
    </row>
    <row r="107" spans="1:5" x14ac:dyDescent="0.35">
      <c r="A107" s="9"/>
      <c r="B107" s="4"/>
      <c r="C107" s="4"/>
      <c r="D107" s="4"/>
      <c r="E107" s="16">
        <f>((C106+C108)/2)*(50/27)</f>
        <v>16.666666666666668</v>
      </c>
    </row>
    <row r="108" spans="1:5" x14ac:dyDescent="0.35">
      <c r="A108" s="9">
        <v>19950</v>
      </c>
      <c r="B108" s="4">
        <f>1.7+6.6</f>
        <v>8.2999999999999989</v>
      </c>
      <c r="C108" s="4">
        <f t="shared" si="1"/>
        <v>9</v>
      </c>
      <c r="D108" s="4"/>
      <c r="E108" s="16"/>
    </row>
    <row r="109" spans="1:5" x14ac:dyDescent="0.35">
      <c r="A109" s="9"/>
      <c r="B109" s="4"/>
      <c r="C109" s="4"/>
      <c r="D109" s="4"/>
      <c r="E109" s="16">
        <f>((C108+C110)/2)*(50/27)</f>
        <v>16.666666666666668</v>
      </c>
    </row>
    <row r="110" spans="1:5" x14ac:dyDescent="0.35">
      <c r="A110" s="9">
        <v>20000</v>
      </c>
      <c r="B110" s="4">
        <f>2.1+6.9</f>
        <v>9</v>
      </c>
      <c r="C110" s="4">
        <f t="shared" si="1"/>
        <v>9</v>
      </c>
      <c r="D110" s="4"/>
      <c r="E110" s="16"/>
    </row>
    <row r="111" spans="1:5" x14ac:dyDescent="0.35">
      <c r="A111" s="9"/>
      <c r="B111" s="4"/>
      <c r="C111" s="4"/>
      <c r="D111" s="4"/>
      <c r="E111" s="16">
        <f>((C110+C112)/2)*(50/27)</f>
        <v>16.666666666666668</v>
      </c>
    </row>
    <row r="112" spans="1:5" x14ac:dyDescent="0.35">
      <c r="A112" s="9">
        <v>20050</v>
      </c>
      <c r="B112" s="4">
        <f>2.6+6.1</f>
        <v>8.6999999999999993</v>
      </c>
      <c r="C112" s="4">
        <f t="shared" si="1"/>
        <v>9</v>
      </c>
      <c r="D112" s="4"/>
      <c r="E112" s="16"/>
    </row>
    <row r="113" spans="1:5" x14ac:dyDescent="0.35">
      <c r="A113" s="9"/>
      <c r="B113" s="4"/>
      <c r="C113" s="4"/>
      <c r="D113" s="4"/>
      <c r="E113" s="16">
        <f>((C112+C114)/2)*(50/27)</f>
        <v>16.666666666666668</v>
      </c>
    </row>
    <row r="114" spans="1:5" x14ac:dyDescent="0.35">
      <c r="A114" s="9">
        <v>20100</v>
      </c>
      <c r="B114" s="4">
        <f>2.8+5.5</f>
        <v>8.3000000000000007</v>
      </c>
      <c r="C114" s="4">
        <f t="shared" si="1"/>
        <v>9</v>
      </c>
      <c r="D114" s="4"/>
      <c r="E114" s="16"/>
    </row>
    <row r="115" spans="1:5" x14ac:dyDescent="0.35">
      <c r="A115" s="9"/>
      <c r="B115" s="4"/>
      <c r="C115" s="4"/>
      <c r="D115" s="4"/>
      <c r="E115" s="16">
        <f>((C114+C116)/2)*(50/27)</f>
        <v>13.888888888888889</v>
      </c>
    </row>
    <row r="116" spans="1:5" x14ac:dyDescent="0.35">
      <c r="A116" s="9">
        <v>20150</v>
      </c>
      <c r="B116" s="4">
        <f>2.8+3</f>
        <v>5.8</v>
      </c>
      <c r="C116" s="4">
        <f t="shared" si="1"/>
        <v>6</v>
      </c>
      <c r="D116" s="4"/>
      <c r="E116" s="16"/>
    </row>
    <row r="117" spans="1:5" x14ac:dyDescent="0.35">
      <c r="A117" s="9"/>
      <c r="B117" s="4"/>
      <c r="C117" s="4"/>
      <c r="D117" s="4"/>
      <c r="E117" s="16">
        <f>((C116+C118)/2)*(50/27)</f>
        <v>9.2592592592592595</v>
      </c>
    </row>
    <row r="118" spans="1:5" x14ac:dyDescent="0.35">
      <c r="A118" s="9">
        <v>20200</v>
      </c>
      <c r="B118" s="4">
        <f>2.8+0.6+0.2</f>
        <v>3.6</v>
      </c>
      <c r="C118" s="4">
        <f t="shared" si="1"/>
        <v>4</v>
      </c>
      <c r="D118" s="4"/>
      <c r="E118" s="16"/>
    </row>
    <row r="119" spans="1:5" x14ac:dyDescent="0.35">
      <c r="A119" s="9"/>
      <c r="B119" s="4"/>
      <c r="C119" s="4"/>
      <c r="D119" s="4"/>
      <c r="E119" s="16">
        <f>((C118+C120)/2)*(50/27)</f>
        <v>7.4074074074074074</v>
      </c>
    </row>
    <row r="120" spans="1:5" x14ac:dyDescent="0.35">
      <c r="A120" s="9">
        <v>20250</v>
      </c>
      <c r="B120" s="4">
        <f>2.9+1</f>
        <v>3.9</v>
      </c>
      <c r="C120" s="4">
        <f t="shared" si="1"/>
        <v>4</v>
      </c>
      <c r="D120" s="4"/>
      <c r="E120" s="16"/>
    </row>
    <row r="121" spans="1:5" x14ac:dyDescent="0.35">
      <c r="A121" s="9"/>
      <c r="B121" s="4"/>
      <c r="C121" s="4"/>
      <c r="D121" s="4"/>
      <c r="E121" s="16">
        <f>((C120+C122)/2)*(50/27)</f>
        <v>7.4074074074074074</v>
      </c>
    </row>
    <row r="122" spans="1:5" x14ac:dyDescent="0.35">
      <c r="A122" s="9">
        <v>20300</v>
      </c>
      <c r="B122" s="4">
        <f>2.5+0.8+0.2</f>
        <v>3.5</v>
      </c>
      <c r="C122" s="4">
        <f t="shared" si="1"/>
        <v>4</v>
      </c>
      <c r="D122" s="4"/>
      <c r="E122" s="16"/>
    </row>
    <row r="123" spans="1:5" x14ac:dyDescent="0.35">
      <c r="A123" s="9"/>
      <c r="B123" s="4"/>
      <c r="C123" s="4"/>
      <c r="D123" s="4"/>
      <c r="E123" s="16">
        <f>((C122+C124)/2)*(50/27)</f>
        <v>6.4814814814814818</v>
      </c>
    </row>
    <row r="124" spans="1:5" x14ac:dyDescent="0.35">
      <c r="A124" s="9">
        <v>20350</v>
      </c>
      <c r="B124" s="4">
        <f>2.1+0.5+0.3</f>
        <v>2.9</v>
      </c>
      <c r="C124" s="4">
        <f t="shared" si="1"/>
        <v>3</v>
      </c>
      <c r="D124" s="4"/>
      <c r="E124" s="16"/>
    </row>
    <row r="125" spans="1:5" x14ac:dyDescent="0.35">
      <c r="A125" s="9"/>
      <c r="B125" s="4"/>
      <c r="C125" s="4"/>
      <c r="D125" s="4"/>
      <c r="E125" s="16">
        <f>((C124+C126)/2)*(50/27)</f>
        <v>5.5555555555555554</v>
      </c>
    </row>
    <row r="126" spans="1:5" x14ac:dyDescent="0.35">
      <c r="A126" s="9">
        <v>20400</v>
      </c>
      <c r="B126" s="4">
        <f>1.7+0.8+0.1</f>
        <v>2.6</v>
      </c>
      <c r="C126" s="4">
        <f t="shared" si="1"/>
        <v>3</v>
      </c>
      <c r="D126" s="4"/>
      <c r="E126" s="16"/>
    </row>
    <row r="127" spans="1:5" x14ac:dyDescent="0.35">
      <c r="A127" s="9"/>
      <c r="B127" s="4"/>
      <c r="C127" s="4"/>
      <c r="D127" s="4"/>
      <c r="E127" s="16">
        <f>((C126+C128)/2)*(50/27)</f>
        <v>5.5555555555555554</v>
      </c>
    </row>
    <row r="128" spans="1:5" x14ac:dyDescent="0.35">
      <c r="A128" s="9">
        <v>20450</v>
      </c>
      <c r="B128" s="4">
        <f>1.8+0.9</f>
        <v>2.7</v>
      </c>
      <c r="C128" s="4">
        <f t="shared" si="1"/>
        <v>3</v>
      </c>
      <c r="D128" s="4"/>
      <c r="E128" s="16"/>
    </row>
    <row r="129" spans="1:5" x14ac:dyDescent="0.35">
      <c r="A129" s="9"/>
      <c r="B129" s="4"/>
      <c r="C129" s="4"/>
      <c r="D129" s="4"/>
      <c r="E129" s="16">
        <f>((C128+C130)/2)*(50/27)</f>
        <v>5.5555555555555554</v>
      </c>
    </row>
    <row r="130" spans="1:5" x14ac:dyDescent="0.35">
      <c r="A130" s="9">
        <v>20500</v>
      </c>
      <c r="B130" s="4">
        <f>1.8+1</f>
        <v>2.8</v>
      </c>
      <c r="C130" s="4">
        <f t="shared" si="1"/>
        <v>3</v>
      </c>
      <c r="D130" s="4"/>
      <c r="E130" s="16"/>
    </row>
    <row r="131" spans="1:5" x14ac:dyDescent="0.35">
      <c r="A131" s="9"/>
      <c r="B131" s="4"/>
      <c r="C131" s="4"/>
      <c r="D131" s="4"/>
      <c r="E131" s="16">
        <f>((C130+C132)/2)*(50/27)</f>
        <v>5.5555555555555554</v>
      </c>
    </row>
    <row r="132" spans="1:5" x14ac:dyDescent="0.35">
      <c r="A132" s="9">
        <v>20550</v>
      </c>
      <c r="B132" s="4">
        <f>1.9+0.3+0.6</f>
        <v>2.8</v>
      </c>
      <c r="C132" s="4">
        <f t="shared" si="1"/>
        <v>3</v>
      </c>
      <c r="D132" s="4"/>
      <c r="E132" s="16"/>
    </row>
    <row r="133" spans="1:5" x14ac:dyDescent="0.35">
      <c r="A133" s="9"/>
      <c r="B133" s="4"/>
      <c r="C133" s="4"/>
      <c r="D133" s="4"/>
      <c r="E133" s="16">
        <f>((C132+C134)/2)*(50/27)</f>
        <v>6.4814814814814818</v>
      </c>
    </row>
    <row r="134" spans="1:5" x14ac:dyDescent="0.35">
      <c r="A134" s="9">
        <v>20600</v>
      </c>
      <c r="B134" s="4">
        <f>2.3+1.2+0.4</f>
        <v>3.9</v>
      </c>
      <c r="C134" s="4">
        <f t="shared" si="1"/>
        <v>4</v>
      </c>
      <c r="D134" s="4"/>
      <c r="E134" s="16"/>
    </row>
    <row r="135" spans="1:5" x14ac:dyDescent="0.35">
      <c r="A135" s="9"/>
      <c r="B135" s="4"/>
      <c r="C135" s="4"/>
      <c r="D135" s="4"/>
      <c r="E135" s="16">
        <f>((C134+C136)/2)*(50/27)</f>
        <v>8.3333333333333339</v>
      </c>
    </row>
    <row r="136" spans="1:5" x14ac:dyDescent="0.35">
      <c r="A136" s="9">
        <v>20650</v>
      </c>
      <c r="B136" s="4">
        <f>2.6+2.1+0.3</f>
        <v>5</v>
      </c>
      <c r="C136" s="4">
        <f t="shared" si="1"/>
        <v>5</v>
      </c>
      <c r="D136" s="4"/>
      <c r="E136" s="16"/>
    </row>
    <row r="137" spans="1:5" x14ac:dyDescent="0.35">
      <c r="A137" s="9"/>
      <c r="B137" s="4"/>
      <c r="C137" s="4"/>
      <c r="D137" s="4"/>
      <c r="E137" s="16">
        <f>((C136+C138)/2)*(50/27)</f>
        <v>8.3333333333333339</v>
      </c>
    </row>
    <row r="138" spans="1:5" x14ac:dyDescent="0.35">
      <c r="A138" s="9">
        <v>20700</v>
      </c>
      <c r="B138" s="4">
        <f>2.8+0.8</f>
        <v>3.5999999999999996</v>
      </c>
      <c r="C138" s="4">
        <f t="shared" si="1"/>
        <v>4</v>
      </c>
      <c r="D138" s="4"/>
      <c r="E138" s="16"/>
    </row>
    <row r="139" spans="1:5" x14ac:dyDescent="0.35">
      <c r="A139" s="9"/>
      <c r="B139" s="4"/>
      <c r="C139" s="4"/>
      <c r="D139" s="4"/>
      <c r="E139" s="16">
        <f>((C138+C140)/2)*(50/27)</f>
        <v>7.4074074074074074</v>
      </c>
    </row>
    <row r="140" spans="1:5" x14ac:dyDescent="0.35">
      <c r="A140" s="9">
        <v>20750</v>
      </c>
      <c r="B140" s="4">
        <f>2.7+1.1</f>
        <v>3.8000000000000003</v>
      </c>
      <c r="C140" s="4">
        <f t="shared" si="1"/>
        <v>4</v>
      </c>
      <c r="D140" s="4"/>
      <c r="E140" s="16"/>
    </row>
    <row r="141" spans="1:5" x14ac:dyDescent="0.35">
      <c r="A141" s="9"/>
      <c r="B141" s="4"/>
      <c r="C141" s="4"/>
      <c r="D141" s="4"/>
      <c r="E141" s="16">
        <f>((C140+C142)/2)*(50/27)</f>
        <v>8.3333333333333339</v>
      </c>
    </row>
    <row r="142" spans="1:5" x14ac:dyDescent="0.35">
      <c r="A142" s="9">
        <v>20800</v>
      </c>
      <c r="B142" s="4">
        <f>2.8+2</f>
        <v>4.8</v>
      </c>
      <c r="C142" s="4">
        <f t="shared" si="1"/>
        <v>5</v>
      </c>
      <c r="D142" s="4"/>
      <c r="E142" s="16"/>
    </row>
    <row r="143" spans="1:5" x14ac:dyDescent="0.35">
      <c r="A143" s="9"/>
      <c r="B143" s="4"/>
      <c r="C143" s="4"/>
      <c r="D143" s="4"/>
      <c r="E143" s="16">
        <f>((C142+C144)/2)*(50/27)</f>
        <v>11.111111111111111</v>
      </c>
    </row>
    <row r="144" spans="1:5" x14ac:dyDescent="0.35">
      <c r="A144" s="9">
        <v>0</v>
      </c>
      <c r="B144" s="4">
        <f>3.6+2.9</f>
        <v>6.5</v>
      </c>
      <c r="C144" s="4">
        <f>ROUNDUP(B144,0)</f>
        <v>7</v>
      </c>
      <c r="D144" s="4"/>
      <c r="E144" s="16"/>
    </row>
    <row r="145" spans="1:5" x14ac:dyDescent="0.35">
      <c r="A145" s="9"/>
      <c r="B145" s="4"/>
      <c r="C145" s="4"/>
      <c r="D145" s="4"/>
      <c r="E145" s="16">
        <f>((C144+C146)/2)*(50/27)</f>
        <v>15.74074074074074</v>
      </c>
    </row>
    <row r="146" spans="1:5" x14ac:dyDescent="0.35">
      <c r="A146" s="9">
        <v>50</v>
      </c>
      <c r="B146" s="4">
        <f>3.7+5.7</f>
        <v>9.4</v>
      </c>
      <c r="C146" s="4">
        <f t="shared" ref="C146:C272" si="2">ROUNDUP(B146,0)</f>
        <v>10</v>
      </c>
      <c r="D146" s="4"/>
      <c r="E146" s="16"/>
    </row>
    <row r="147" spans="1:5" x14ac:dyDescent="0.35">
      <c r="A147" s="9"/>
      <c r="B147" s="4"/>
      <c r="C147" s="4"/>
      <c r="D147" s="4"/>
      <c r="E147" s="16">
        <f>((C146+C148)/2)*(50/27)</f>
        <v>19.444444444444443</v>
      </c>
    </row>
    <row r="148" spans="1:5" x14ac:dyDescent="0.35">
      <c r="A148" s="9">
        <v>100</v>
      </c>
      <c r="B148" s="4">
        <f>3.3+6.9</f>
        <v>10.199999999999999</v>
      </c>
      <c r="C148" s="4">
        <f t="shared" si="2"/>
        <v>11</v>
      </c>
      <c r="D148" s="4"/>
      <c r="E148" s="16"/>
    </row>
    <row r="149" spans="1:5" x14ac:dyDescent="0.35">
      <c r="A149" s="9"/>
      <c r="B149" s="4"/>
      <c r="C149" s="4"/>
      <c r="D149" s="4"/>
      <c r="E149" s="16">
        <f>((C148+C150)/2)*(50/27)</f>
        <v>20.37037037037037</v>
      </c>
    </row>
    <row r="150" spans="1:5" x14ac:dyDescent="0.35">
      <c r="A150" s="9">
        <v>150</v>
      </c>
      <c r="B150" s="4">
        <f>3.3+7.4</f>
        <v>10.7</v>
      </c>
      <c r="C150" s="4">
        <f t="shared" si="2"/>
        <v>11</v>
      </c>
      <c r="D150" s="4"/>
      <c r="E150" s="16"/>
    </row>
    <row r="151" spans="1:5" x14ac:dyDescent="0.35">
      <c r="A151" s="9"/>
      <c r="B151" s="4"/>
      <c r="C151" s="4"/>
      <c r="D151" s="4"/>
      <c r="E151" s="16">
        <f>((C150+C152)/2)*(50/27)</f>
        <v>20.37037037037037</v>
      </c>
    </row>
    <row r="152" spans="1:5" x14ac:dyDescent="0.35">
      <c r="A152" s="9">
        <v>200</v>
      </c>
      <c r="B152" s="4">
        <f>3.5+6.6</f>
        <v>10.1</v>
      </c>
      <c r="C152" s="4">
        <f t="shared" si="2"/>
        <v>11</v>
      </c>
      <c r="D152" s="4"/>
      <c r="E152" s="16"/>
    </row>
    <row r="153" spans="1:5" x14ac:dyDescent="0.35">
      <c r="A153" s="9"/>
      <c r="B153" s="4"/>
      <c r="C153" s="4"/>
      <c r="D153" s="4"/>
      <c r="E153" s="16">
        <f>((C152+C154)/2)*(50/27)</f>
        <v>19.444444444444443</v>
      </c>
    </row>
    <row r="154" spans="1:5" x14ac:dyDescent="0.35">
      <c r="A154" s="9">
        <v>250</v>
      </c>
      <c r="B154" s="4">
        <f>3.3+6</f>
        <v>9.3000000000000007</v>
      </c>
      <c r="C154" s="4">
        <f t="shared" si="2"/>
        <v>10</v>
      </c>
      <c r="D154" s="4"/>
      <c r="E154" s="16"/>
    </row>
    <row r="155" spans="1:5" x14ac:dyDescent="0.35">
      <c r="A155" s="9"/>
      <c r="B155" s="4"/>
      <c r="C155" s="4"/>
      <c r="D155" s="4"/>
      <c r="E155" s="16">
        <f>((C154+C156)/2)*(50/27)</f>
        <v>17.592592592592592</v>
      </c>
    </row>
    <row r="156" spans="1:5" x14ac:dyDescent="0.35">
      <c r="A156" s="9">
        <v>300</v>
      </c>
      <c r="B156" s="4">
        <f>3.3+5.5</f>
        <v>8.8000000000000007</v>
      </c>
      <c r="C156" s="4">
        <f t="shared" si="2"/>
        <v>9</v>
      </c>
      <c r="D156" s="4"/>
      <c r="E156" s="16"/>
    </row>
    <row r="157" spans="1:5" x14ac:dyDescent="0.35">
      <c r="A157" s="9"/>
      <c r="B157" s="4"/>
      <c r="C157" s="4"/>
      <c r="D157" s="4"/>
      <c r="E157" s="16">
        <f>((C156+C158)/2)*(50/27)</f>
        <v>16.666666666666668</v>
      </c>
    </row>
    <row r="158" spans="1:5" x14ac:dyDescent="0.35">
      <c r="A158" s="9">
        <v>350</v>
      </c>
      <c r="B158" s="4">
        <f>3.3+5.4</f>
        <v>8.6999999999999993</v>
      </c>
      <c r="C158" s="4">
        <f t="shared" si="2"/>
        <v>9</v>
      </c>
      <c r="D158" s="4"/>
      <c r="E158" s="16"/>
    </row>
    <row r="159" spans="1:5" x14ac:dyDescent="0.35">
      <c r="A159" s="9"/>
      <c r="B159" s="4"/>
      <c r="C159" s="4"/>
      <c r="D159" s="4"/>
      <c r="E159" s="16">
        <f>((C158+C160)/2)*(50/27)</f>
        <v>17.592592592592592</v>
      </c>
    </row>
    <row r="160" spans="1:5" x14ac:dyDescent="0.35">
      <c r="A160" s="9">
        <v>400</v>
      </c>
      <c r="B160" s="4">
        <f>3.3+5.8</f>
        <v>9.1</v>
      </c>
      <c r="C160" s="4">
        <f t="shared" si="2"/>
        <v>10</v>
      </c>
      <c r="D160" s="4"/>
      <c r="E160" s="16"/>
    </row>
    <row r="161" spans="1:5" x14ac:dyDescent="0.35">
      <c r="A161" s="9"/>
      <c r="B161" s="4"/>
      <c r="C161" s="4"/>
      <c r="D161" s="4"/>
      <c r="E161" s="16">
        <f>((C160+C162)/2)*(50/27)</f>
        <v>18.518518518518519</v>
      </c>
    </row>
    <row r="162" spans="1:5" x14ac:dyDescent="0.35">
      <c r="A162" s="9">
        <v>450</v>
      </c>
      <c r="B162" s="4">
        <f>6.3+3.3</f>
        <v>9.6</v>
      </c>
      <c r="C162" s="4">
        <f t="shared" si="2"/>
        <v>10</v>
      </c>
      <c r="D162" s="4"/>
      <c r="E162" s="16"/>
    </row>
    <row r="163" spans="1:5" x14ac:dyDescent="0.35">
      <c r="A163" s="9"/>
      <c r="B163" s="4"/>
      <c r="C163" s="4"/>
      <c r="D163" s="4"/>
      <c r="E163" s="16">
        <f>((C162+C164)/2)*(50/27)</f>
        <v>18.518518518518519</v>
      </c>
    </row>
    <row r="164" spans="1:5" x14ac:dyDescent="0.35">
      <c r="A164" s="9">
        <v>500</v>
      </c>
      <c r="B164" s="4">
        <f>6.6+3.4</f>
        <v>10</v>
      </c>
      <c r="C164" s="4">
        <f t="shared" si="2"/>
        <v>10</v>
      </c>
      <c r="D164" s="4"/>
      <c r="E164" s="16"/>
    </row>
    <row r="165" spans="1:5" x14ac:dyDescent="0.35">
      <c r="A165" s="9"/>
      <c r="B165" s="4"/>
      <c r="C165" s="4"/>
      <c r="D165" s="4"/>
      <c r="E165" s="16">
        <f>((C164+C166)/2)*(50/27)</f>
        <v>19.444444444444443</v>
      </c>
    </row>
    <row r="166" spans="1:5" x14ac:dyDescent="0.35">
      <c r="A166" s="9">
        <v>550</v>
      </c>
      <c r="B166" s="4">
        <f>7.5+3.3</f>
        <v>10.8</v>
      </c>
      <c r="C166" s="4">
        <f t="shared" si="2"/>
        <v>11</v>
      </c>
      <c r="D166" s="4"/>
      <c r="E166" s="16"/>
    </row>
    <row r="167" spans="1:5" x14ac:dyDescent="0.35">
      <c r="A167" s="9"/>
      <c r="B167" s="4"/>
      <c r="C167" s="4"/>
      <c r="D167" s="4"/>
      <c r="E167" s="16">
        <f>((C166+C168)/2)*(50/27)</f>
        <v>19.444444444444443</v>
      </c>
    </row>
    <row r="168" spans="1:5" x14ac:dyDescent="0.35">
      <c r="A168" s="9">
        <v>600</v>
      </c>
      <c r="B168" s="4">
        <f>3.3+6.7</f>
        <v>10</v>
      </c>
      <c r="C168" s="4">
        <f t="shared" si="2"/>
        <v>10</v>
      </c>
      <c r="D168" s="4"/>
      <c r="E168" s="16"/>
    </row>
    <row r="169" spans="1:5" x14ac:dyDescent="0.35">
      <c r="A169" s="9"/>
      <c r="B169" s="4"/>
      <c r="C169" s="4"/>
      <c r="D169" s="4"/>
      <c r="E169" s="16">
        <f>((C168+C170)/2)*(50/27)</f>
        <v>18.518518518518519</v>
      </c>
    </row>
    <row r="170" spans="1:5" x14ac:dyDescent="0.35">
      <c r="A170" s="9">
        <v>650</v>
      </c>
      <c r="B170" s="4">
        <f>3.5+5.7</f>
        <v>9.1999999999999993</v>
      </c>
      <c r="C170" s="4">
        <f t="shared" si="2"/>
        <v>10</v>
      </c>
      <c r="D170" s="4"/>
      <c r="E170" s="16"/>
    </row>
    <row r="171" spans="1:5" x14ac:dyDescent="0.35">
      <c r="A171" s="9"/>
      <c r="B171" s="4"/>
      <c r="C171" s="4"/>
      <c r="D171" s="4"/>
      <c r="E171" s="16">
        <f>((C170+C172)/2)*(50/27)</f>
        <v>17.592592592592592</v>
      </c>
    </row>
    <row r="172" spans="1:5" x14ac:dyDescent="0.35">
      <c r="A172" s="9">
        <v>700</v>
      </c>
      <c r="B172" s="4">
        <f>3.3+5.4</f>
        <v>8.6999999999999993</v>
      </c>
      <c r="C172" s="4">
        <f t="shared" si="2"/>
        <v>9</v>
      </c>
      <c r="D172" s="4"/>
      <c r="E172" s="16"/>
    </row>
    <row r="173" spans="1:5" x14ac:dyDescent="0.35">
      <c r="A173" s="9"/>
      <c r="B173" s="4"/>
      <c r="C173" s="4"/>
      <c r="D173" s="4"/>
      <c r="E173" s="16">
        <f>((C172+C174)/2)*(50/27)</f>
        <v>16.666666666666668</v>
      </c>
    </row>
    <row r="174" spans="1:5" x14ac:dyDescent="0.35">
      <c r="A174" s="9">
        <v>750</v>
      </c>
      <c r="B174" s="4">
        <f>3.4+4.8</f>
        <v>8.1999999999999993</v>
      </c>
      <c r="C174" s="4">
        <f t="shared" si="2"/>
        <v>9</v>
      </c>
      <c r="D174" s="4"/>
      <c r="E174" s="16"/>
    </row>
    <row r="175" spans="1:5" x14ac:dyDescent="0.35">
      <c r="A175" s="9"/>
      <c r="B175" s="4"/>
      <c r="C175" s="4"/>
      <c r="D175" s="4"/>
      <c r="E175" s="16">
        <f>((C174+C176)/2)*(50/27)</f>
        <v>16.666666666666668</v>
      </c>
    </row>
    <row r="176" spans="1:5" x14ac:dyDescent="0.35">
      <c r="A176" s="9">
        <v>800</v>
      </c>
      <c r="B176" s="4">
        <f>3.3+5.4</f>
        <v>8.6999999999999993</v>
      </c>
      <c r="C176" s="4">
        <f t="shared" si="2"/>
        <v>9</v>
      </c>
      <c r="D176" s="4"/>
      <c r="E176" s="16"/>
    </row>
    <row r="177" spans="1:5" x14ac:dyDescent="0.35">
      <c r="A177" s="9"/>
      <c r="B177" s="4"/>
      <c r="C177" s="4"/>
      <c r="D177" s="4"/>
      <c r="E177" s="16">
        <f>((C176+C178)/2)*(50/27)</f>
        <v>16.666666666666668</v>
      </c>
    </row>
    <row r="178" spans="1:5" x14ac:dyDescent="0.35">
      <c r="A178" s="9">
        <v>850</v>
      </c>
      <c r="B178" s="4">
        <f>3.4+5.2</f>
        <v>8.6</v>
      </c>
      <c r="C178" s="4">
        <f t="shared" si="2"/>
        <v>9</v>
      </c>
      <c r="D178" s="4"/>
      <c r="E178" s="16"/>
    </row>
    <row r="179" spans="1:5" x14ac:dyDescent="0.35">
      <c r="A179" s="9"/>
      <c r="B179" s="4"/>
      <c r="C179" s="4"/>
      <c r="D179" s="4"/>
      <c r="E179" s="16">
        <f>((C178+C180)/2)*(50/27)</f>
        <v>16.666666666666668</v>
      </c>
    </row>
    <row r="180" spans="1:5" x14ac:dyDescent="0.35">
      <c r="A180" s="9">
        <v>900</v>
      </c>
      <c r="B180" s="4">
        <f>3.4+4.7</f>
        <v>8.1</v>
      </c>
      <c r="C180" s="4">
        <f t="shared" si="2"/>
        <v>9</v>
      </c>
      <c r="D180" s="4"/>
      <c r="E180" s="16"/>
    </row>
    <row r="181" spans="1:5" x14ac:dyDescent="0.35">
      <c r="A181" s="9"/>
      <c r="B181" s="4"/>
      <c r="C181" s="4"/>
      <c r="D181" s="4"/>
      <c r="E181" s="16">
        <f>((C180+C182)/2)*(50/27)</f>
        <v>15.74074074074074</v>
      </c>
    </row>
    <row r="182" spans="1:5" x14ac:dyDescent="0.35">
      <c r="A182" s="9">
        <v>950</v>
      </c>
      <c r="B182" s="4">
        <f>3.4+4.6</f>
        <v>8</v>
      </c>
      <c r="C182" s="4">
        <f t="shared" si="2"/>
        <v>8</v>
      </c>
      <c r="D182" s="4"/>
      <c r="E182" s="16"/>
    </row>
    <row r="183" spans="1:5" x14ac:dyDescent="0.35">
      <c r="A183" s="9"/>
      <c r="B183" s="4"/>
      <c r="C183" s="4"/>
      <c r="D183" s="4"/>
      <c r="E183" s="16">
        <f>((C182+C184)/2)*(50/27)</f>
        <v>14.814814814814815</v>
      </c>
    </row>
    <row r="184" spans="1:5" x14ac:dyDescent="0.35">
      <c r="A184" s="9">
        <v>1000</v>
      </c>
      <c r="B184" s="4">
        <f>3.3+4.6</f>
        <v>7.8999999999999995</v>
      </c>
      <c r="C184" s="4">
        <f t="shared" si="2"/>
        <v>8</v>
      </c>
      <c r="D184" s="4"/>
      <c r="E184" s="16"/>
    </row>
    <row r="185" spans="1:5" x14ac:dyDescent="0.35">
      <c r="A185" s="9"/>
      <c r="B185" s="4"/>
      <c r="C185" s="4"/>
      <c r="D185" s="4"/>
      <c r="E185" s="16">
        <f>((C184+C186)/2)*(50/27)</f>
        <v>15.74074074074074</v>
      </c>
    </row>
    <row r="186" spans="1:5" x14ac:dyDescent="0.35">
      <c r="A186" s="9">
        <v>1050</v>
      </c>
      <c r="B186" s="4">
        <f>3.4+5.1</f>
        <v>8.5</v>
      </c>
      <c r="C186" s="4">
        <f t="shared" si="2"/>
        <v>9</v>
      </c>
      <c r="D186" s="4"/>
      <c r="E186" s="16"/>
    </row>
    <row r="187" spans="1:5" x14ac:dyDescent="0.35">
      <c r="A187" s="9"/>
      <c r="B187" s="4"/>
      <c r="C187" s="4"/>
      <c r="D187" s="4"/>
      <c r="E187" s="16">
        <f>((C186+C188)/2)*(50/27)</f>
        <v>17.592592592592592</v>
      </c>
    </row>
    <row r="188" spans="1:5" x14ac:dyDescent="0.35">
      <c r="A188" s="9">
        <v>1100</v>
      </c>
      <c r="B188" s="4">
        <f>3.4+5.8</f>
        <v>9.1999999999999993</v>
      </c>
      <c r="C188" s="4">
        <f t="shared" si="2"/>
        <v>10</v>
      </c>
      <c r="D188" s="4"/>
      <c r="E188" s="16"/>
    </row>
    <row r="189" spans="1:5" x14ac:dyDescent="0.35">
      <c r="A189" s="9"/>
      <c r="B189" s="4"/>
      <c r="C189" s="4"/>
      <c r="D189" s="4"/>
      <c r="E189" s="16">
        <f>((C188+C190)/2)*(50/27)</f>
        <v>18.518518518518519</v>
      </c>
    </row>
    <row r="190" spans="1:5" x14ac:dyDescent="0.35">
      <c r="A190" s="9">
        <v>1150</v>
      </c>
      <c r="B190" s="4">
        <f>3.3+6.7</f>
        <v>10</v>
      </c>
      <c r="C190" s="4">
        <f t="shared" si="2"/>
        <v>10</v>
      </c>
      <c r="D190" s="4"/>
      <c r="E190" s="16"/>
    </row>
    <row r="191" spans="1:5" x14ac:dyDescent="0.35">
      <c r="A191" s="9"/>
      <c r="B191" s="4"/>
      <c r="C191" s="4"/>
      <c r="D191" s="4"/>
      <c r="E191" s="16">
        <f>((C190+C192)/2)*(50/27)</f>
        <v>20.37037037037037</v>
      </c>
    </row>
    <row r="192" spans="1:5" x14ac:dyDescent="0.35">
      <c r="A192" s="9">
        <v>1200</v>
      </c>
      <c r="B192" s="4">
        <f>3.4+7.8</f>
        <v>11.2</v>
      </c>
      <c r="C192" s="4">
        <f t="shared" si="2"/>
        <v>12</v>
      </c>
      <c r="D192" s="4"/>
      <c r="E192" s="16"/>
    </row>
    <row r="193" spans="1:5" x14ac:dyDescent="0.35">
      <c r="A193" s="9"/>
      <c r="B193" s="4"/>
      <c r="C193" s="4"/>
      <c r="D193" s="4"/>
      <c r="E193" s="16">
        <f>((C192+C194)/2)*(50/27)</f>
        <v>20.37037037037037</v>
      </c>
    </row>
    <row r="194" spans="1:5" x14ac:dyDescent="0.35">
      <c r="A194" s="9">
        <v>1250</v>
      </c>
      <c r="B194" s="4">
        <f>3.3+6.7</f>
        <v>10</v>
      </c>
      <c r="C194" s="4">
        <f t="shared" si="2"/>
        <v>10</v>
      </c>
      <c r="D194" s="4"/>
      <c r="E194" s="16"/>
    </row>
    <row r="195" spans="1:5" x14ac:dyDescent="0.35">
      <c r="A195" s="9"/>
      <c r="B195" s="4"/>
      <c r="C195" s="4"/>
      <c r="D195" s="4"/>
      <c r="E195" s="16">
        <f>((C194+C196)/2)*(50/27)</f>
        <v>17.592592592592592</v>
      </c>
    </row>
    <row r="196" spans="1:5" x14ac:dyDescent="0.35">
      <c r="A196" s="9">
        <v>1300</v>
      </c>
      <c r="B196" s="4">
        <f>3.4+5</f>
        <v>8.4</v>
      </c>
      <c r="C196" s="4">
        <f t="shared" si="2"/>
        <v>9</v>
      </c>
      <c r="D196" s="4"/>
      <c r="E196" s="16"/>
    </row>
    <row r="197" spans="1:5" x14ac:dyDescent="0.35">
      <c r="A197" s="9"/>
      <c r="B197" s="4"/>
      <c r="C197" s="4"/>
      <c r="D197" s="4"/>
      <c r="E197" s="16">
        <f>((C196+C198)/2)*(50/27)</f>
        <v>14.814814814814815</v>
      </c>
    </row>
    <row r="198" spans="1:5" x14ac:dyDescent="0.35">
      <c r="A198" s="9">
        <v>1350</v>
      </c>
      <c r="B198" s="4">
        <f>2.8+3.9</f>
        <v>6.6999999999999993</v>
      </c>
      <c r="C198" s="4">
        <f t="shared" si="2"/>
        <v>7</v>
      </c>
      <c r="D198" s="4"/>
      <c r="E198" s="16"/>
    </row>
    <row r="199" spans="1:5" x14ac:dyDescent="0.35">
      <c r="A199" s="9"/>
      <c r="B199" s="4"/>
      <c r="C199" s="4"/>
      <c r="D199" s="4"/>
      <c r="E199" s="16">
        <f>((C198+C200)/2)*(50/27)</f>
        <v>13.888888888888889</v>
      </c>
    </row>
    <row r="200" spans="1:5" x14ac:dyDescent="0.35">
      <c r="A200" s="9">
        <v>1400</v>
      </c>
      <c r="B200" s="4">
        <f>3.4+4.5</f>
        <v>7.9</v>
      </c>
      <c r="C200" s="4">
        <f t="shared" si="2"/>
        <v>8</v>
      </c>
      <c r="D200" s="4"/>
      <c r="E200" s="16"/>
    </row>
    <row r="201" spans="1:5" x14ac:dyDescent="0.35">
      <c r="A201" s="9"/>
      <c r="B201" s="4"/>
      <c r="C201" s="4"/>
      <c r="D201" s="4"/>
      <c r="E201" s="16">
        <f>((C200+C202)/2)*(50/27)</f>
        <v>15.74074074074074</v>
      </c>
    </row>
    <row r="202" spans="1:5" x14ac:dyDescent="0.35">
      <c r="A202" s="9">
        <v>1450</v>
      </c>
      <c r="B202" s="4">
        <f>3.4+4.9</f>
        <v>8.3000000000000007</v>
      </c>
      <c r="C202" s="4">
        <f t="shared" si="2"/>
        <v>9</v>
      </c>
      <c r="D202" s="4"/>
      <c r="E202" s="16"/>
    </row>
    <row r="203" spans="1:5" x14ac:dyDescent="0.35">
      <c r="A203" s="9"/>
      <c r="B203" s="4"/>
      <c r="C203" s="4"/>
      <c r="D203" s="4"/>
      <c r="E203" s="16">
        <f>((C202+C204)/2)*(50/27)</f>
        <v>16.666666666666668</v>
      </c>
    </row>
    <row r="204" spans="1:5" x14ac:dyDescent="0.35">
      <c r="A204" s="9">
        <v>1500</v>
      </c>
      <c r="B204" s="4">
        <f>3.4+5.1</f>
        <v>8.5</v>
      </c>
      <c r="C204" s="4">
        <f t="shared" si="2"/>
        <v>9</v>
      </c>
      <c r="D204" s="4"/>
      <c r="E204" s="16"/>
    </row>
    <row r="205" spans="1:5" x14ac:dyDescent="0.35">
      <c r="A205" s="9"/>
      <c r="B205" s="4"/>
      <c r="C205" s="4"/>
      <c r="D205" s="4"/>
      <c r="E205" s="16">
        <f>((C204+C206)/2)*(50/27)</f>
        <v>16.666666666666668</v>
      </c>
    </row>
    <row r="206" spans="1:5" x14ac:dyDescent="0.35">
      <c r="A206" s="9">
        <v>1550</v>
      </c>
      <c r="B206" s="4">
        <f>3.4+4.7</f>
        <v>8.1</v>
      </c>
      <c r="C206" s="4">
        <f t="shared" si="2"/>
        <v>9</v>
      </c>
      <c r="D206" s="4"/>
      <c r="E206" s="16"/>
    </row>
    <row r="207" spans="1:5" x14ac:dyDescent="0.35">
      <c r="A207" s="9"/>
      <c r="B207" s="4"/>
      <c r="C207" s="4"/>
      <c r="D207" s="4"/>
      <c r="E207" s="16">
        <f>((C206+C208)/2)*(50/27)</f>
        <v>16.666666666666668</v>
      </c>
    </row>
    <row r="208" spans="1:5" x14ac:dyDescent="0.35">
      <c r="A208" s="9">
        <v>1600</v>
      </c>
      <c r="B208" s="4">
        <f>3.4+5.2</f>
        <v>8.6</v>
      </c>
      <c r="C208" s="4">
        <f t="shared" si="2"/>
        <v>9</v>
      </c>
      <c r="D208" s="4"/>
      <c r="E208" s="16"/>
    </row>
    <row r="209" spans="1:5" x14ac:dyDescent="0.35">
      <c r="A209" s="9"/>
      <c r="B209" s="4"/>
      <c r="C209" s="4"/>
      <c r="D209" s="4"/>
      <c r="E209" s="16">
        <f>((C208+C210)/2)*(50/27)</f>
        <v>17.592592592592592</v>
      </c>
    </row>
    <row r="210" spans="1:5" x14ac:dyDescent="0.35">
      <c r="A210" s="9">
        <v>1650</v>
      </c>
      <c r="B210" s="4">
        <f>3.4+5.7</f>
        <v>9.1</v>
      </c>
      <c r="C210" s="4">
        <f t="shared" si="2"/>
        <v>10</v>
      </c>
      <c r="D210" s="4"/>
      <c r="E210" s="16"/>
    </row>
    <row r="211" spans="1:5" x14ac:dyDescent="0.35">
      <c r="A211" s="9"/>
      <c r="B211" s="4"/>
      <c r="C211" s="4"/>
      <c r="D211" s="4"/>
      <c r="E211" s="16">
        <f>((C210+C212)/2)*(50/27)</f>
        <v>18.518518518518519</v>
      </c>
    </row>
    <row r="212" spans="1:5" x14ac:dyDescent="0.35">
      <c r="A212" s="9">
        <v>1700</v>
      </c>
      <c r="B212" s="4">
        <f>3.4+6</f>
        <v>9.4</v>
      </c>
      <c r="C212" s="4">
        <f t="shared" si="2"/>
        <v>10</v>
      </c>
      <c r="D212" s="4"/>
      <c r="E212" s="16"/>
    </row>
    <row r="213" spans="1:5" x14ac:dyDescent="0.35">
      <c r="A213" s="9"/>
      <c r="B213" s="4"/>
      <c r="C213" s="4"/>
      <c r="D213" s="4"/>
      <c r="E213" s="16">
        <f>((C212+C214)/2)*(50/27)</f>
        <v>18.518518518518519</v>
      </c>
    </row>
    <row r="214" spans="1:5" x14ac:dyDescent="0.35">
      <c r="A214" s="9">
        <v>1750</v>
      </c>
      <c r="B214" s="4">
        <f>3.4+5.9</f>
        <v>9.3000000000000007</v>
      </c>
      <c r="C214" s="4">
        <f t="shared" si="2"/>
        <v>10</v>
      </c>
      <c r="D214" s="4"/>
      <c r="E214" s="16"/>
    </row>
    <row r="215" spans="1:5" x14ac:dyDescent="0.35">
      <c r="A215" s="9"/>
      <c r="B215" s="4"/>
      <c r="C215" s="4"/>
      <c r="D215" s="4"/>
      <c r="E215" s="16">
        <f>((C214+C216)/2)*(50/27)</f>
        <v>18.518518518518519</v>
      </c>
    </row>
    <row r="216" spans="1:5" x14ac:dyDescent="0.35">
      <c r="A216" s="9">
        <v>1800</v>
      </c>
      <c r="B216" s="4">
        <f>3.4+5.7</f>
        <v>9.1</v>
      </c>
      <c r="C216" s="4">
        <f t="shared" si="2"/>
        <v>10</v>
      </c>
      <c r="D216" s="4"/>
      <c r="E216" s="16"/>
    </row>
    <row r="217" spans="1:5" x14ac:dyDescent="0.35">
      <c r="A217" s="9"/>
      <c r="B217" s="4"/>
      <c r="C217" s="4"/>
      <c r="D217" s="4"/>
      <c r="E217" s="16">
        <f>((C216+C218)/2)*(50/27)</f>
        <v>17.592592592592592</v>
      </c>
    </row>
    <row r="218" spans="1:5" x14ac:dyDescent="0.35">
      <c r="A218" s="9">
        <v>1850</v>
      </c>
      <c r="B218" s="4">
        <f>3.4+4.7</f>
        <v>8.1</v>
      </c>
      <c r="C218" s="4">
        <f t="shared" si="2"/>
        <v>9</v>
      </c>
      <c r="D218" s="4"/>
      <c r="E218" s="16"/>
    </row>
    <row r="219" spans="1:5" x14ac:dyDescent="0.35">
      <c r="A219" s="9"/>
      <c r="B219" s="4"/>
      <c r="C219" s="4"/>
      <c r="D219" s="4"/>
      <c r="E219" s="16">
        <f>((C218+C220)/2)*(50/27)</f>
        <v>15.74074074074074</v>
      </c>
    </row>
    <row r="220" spans="1:5" x14ac:dyDescent="0.35">
      <c r="A220" s="9">
        <v>1900</v>
      </c>
      <c r="B220" s="4">
        <f>3.4+4.5</f>
        <v>7.9</v>
      </c>
      <c r="C220" s="4">
        <f t="shared" si="2"/>
        <v>8</v>
      </c>
      <c r="D220" s="4"/>
      <c r="E220" s="16"/>
    </row>
    <row r="221" spans="1:5" x14ac:dyDescent="0.35">
      <c r="A221" s="9"/>
      <c r="B221" s="4"/>
      <c r="C221" s="4"/>
      <c r="D221" s="4"/>
      <c r="E221" s="16">
        <f>((C220+C222)/2)*(50/27)</f>
        <v>13.888888888888889</v>
      </c>
    </row>
    <row r="222" spans="1:5" x14ac:dyDescent="0.35">
      <c r="A222" s="9">
        <v>1950</v>
      </c>
      <c r="B222" s="4">
        <f>3.4+3.6</f>
        <v>7</v>
      </c>
      <c r="C222" s="4">
        <f t="shared" si="2"/>
        <v>7</v>
      </c>
      <c r="D222" s="4"/>
      <c r="E222" s="16"/>
    </row>
    <row r="223" spans="1:5" x14ac:dyDescent="0.35">
      <c r="A223" s="9"/>
      <c r="B223" s="4"/>
      <c r="C223" s="4"/>
      <c r="D223" s="4"/>
      <c r="E223" s="16">
        <f>((C222+C224)/2)*(50/27)</f>
        <v>13.888888888888889</v>
      </c>
    </row>
    <row r="224" spans="1:5" x14ac:dyDescent="0.35">
      <c r="A224" s="9">
        <v>2000</v>
      </c>
      <c r="B224" s="4">
        <f>3.4+3.8</f>
        <v>7.1999999999999993</v>
      </c>
      <c r="C224" s="4">
        <f t="shared" si="2"/>
        <v>8</v>
      </c>
      <c r="D224" s="4"/>
      <c r="E224" s="16"/>
    </row>
    <row r="225" spans="1:5" x14ac:dyDescent="0.35">
      <c r="A225" s="9"/>
      <c r="B225" s="4"/>
      <c r="C225" s="4"/>
      <c r="D225" s="4"/>
      <c r="E225" s="16">
        <f>((C224+C226)/2)*(50/27)</f>
        <v>14.814814814814815</v>
      </c>
    </row>
    <row r="226" spans="1:5" x14ac:dyDescent="0.35">
      <c r="A226" s="9">
        <v>2050</v>
      </c>
      <c r="B226" s="4">
        <f>3.4+4.4</f>
        <v>7.8000000000000007</v>
      </c>
      <c r="C226" s="4">
        <f t="shared" si="2"/>
        <v>8</v>
      </c>
      <c r="D226" s="4"/>
      <c r="E226" s="16"/>
    </row>
    <row r="227" spans="1:5" x14ac:dyDescent="0.35">
      <c r="A227" s="9"/>
      <c r="B227" s="4"/>
      <c r="C227" s="4"/>
      <c r="D227" s="4"/>
      <c r="E227" s="16">
        <f>((C226+C228)/2)*(50/27)</f>
        <v>15.74074074074074</v>
      </c>
    </row>
    <row r="228" spans="1:5" x14ac:dyDescent="0.35">
      <c r="A228" s="9">
        <v>2100</v>
      </c>
      <c r="B228" s="4">
        <f>3.4+5.3</f>
        <v>8.6999999999999993</v>
      </c>
      <c r="C228" s="4">
        <f t="shared" si="2"/>
        <v>9</v>
      </c>
      <c r="D228" s="4"/>
      <c r="E228" s="16"/>
    </row>
    <row r="229" spans="1:5" x14ac:dyDescent="0.35">
      <c r="A229" s="9"/>
      <c r="B229" s="4"/>
      <c r="C229" s="4"/>
      <c r="D229" s="4"/>
      <c r="E229" s="16">
        <f>((C228+C230)/2)*(50/27)</f>
        <v>16.666666666666668</v>
      </c>
    </row>
    <row r="230" spans="1:5" x14ac:dyDescent="0.35">
      <c r="A230" s="9">
        <v>2150</v>
      </c>
      <c r="B230" s="4">
        <f>3.4+4.9</f>
        <v>8.3000000000000007</v>
      </c>
      <c r="C230" s="4">
        <f t="shared" si="2"/>
        <v>9</v>
      </c>
      <c r="D230" s="4"/>
      <c r="E230" s="16"/>
    </row>
    <row r="231" spans="1:5" x14ac:dyDescent="0.35">
      <c r="A231" s="9"/>
      <c r="B231" s="4"/>
      <c r="C231" s="4"/>
      <c r="D231" s="4"/>
      <c r="E231" s="16">
        <f>((C230+C232)/2)*(50/27)</f>
        <v>15.74074074074074</v>
      </c>
    </row>
    <row r="232" spans="1:5" x14ac:dyDescent="0.35">
      <c r="A232" s="9">
        <v>2200</v>
      </c>
      <c r="B232" s="4">
        <f>3.4+4.2</f>
        <v>7.6</v>
      </c>
      <c r="C232" s="4">
        <f t="shared" si="2"/>
        <v>8</v>
      </c>
      <c r="D232" s="4"/>
      <c r="E232" s="16"/>
    </row>
    <row r="233" spans="1:5" x14ac:dyDescent="0.35">
      <c r="A233" s="9"/>
      <c r="B233" s="4"/>
      <c r="C233" s="4"/>
      <c r="D233" s="4"/>
      <c r="E233" s="16">
        <f>((C232+C234)/2)*(50/27)</f>
        <v>15.74074074074074</v>
      </c>
    </row>
    <row r="234" spans="1:5" x14ac:dyDescent="0.35">
      <c r="A234" s="9">
        <v>2250</v>
      </c>
      <c r="B234" s="4">
        <f>3.4+5.2</f>
        <v>8.6</v>
      </c>
      <c r="C234" s="4">
        <f t="shared" si="2"/>
        <v>9</v>
      </c>
      <c r="D234" s="4"/>
      <c r="E234" s="16"/>
    </row>
    <row r="235" spans="1:5" x14ac:dyDescent="0.35">
      <c r="A235" s="9"/>
      <c r="B235" s="4"/>
      <c r="C235" s="4"/>
      <c r="D235" s="4"/>
      <c r="E235" s="16">
        <f>((C234+C236)/2)*(50/27)</f>
        <v>16.666666666666668</v>
      </c>
    </row>
    <row r="236" spans="1:5" x14ac:dyDescent="0.35">
      <c r="A236" s="9">
        <v>2300</v>
      </c>
      <c r="B236" s="4">
        <f>3.4+5.4</f>
        <v>8.8000000000000007</v>
      </c>
      <c r="C236" s="4">
        <f t="shared" si="2"/>
        <v>9</v>
      </c>
      <c r="D236" s="4"/>
      <c r="E236" s="16"/>
    </row>
    <row r="237" spans="1:5" x14ac:dyDescent="0.35">
      <c r="A237" s="9"/>
      <c r="B237" s="4"/>
      <c r="C237" s="4"/>
      <c r="D237" s="4"/>
      <c r="E237" s="16">
        <f>((C236+C238)/2)*(50/27)</f>
        <v>15.74074074074074</v>
      </c>
    </row>
    <row r="238" spans="1:5" x14ac:dyDescent="0.35">
      <c r="A238" s="9">
        <v>2350</v>
      </c>
      <c r="B238" s="4">
        <f>3.4+4.3</f>
        <v>7.6999999999999993</v>
      </c>
      <c r="C238" s="4">
        <f t="shared" si="2"/>
        <v>8</v>
      </c>
      <c r="D238" s="4"/>
      <c r="E238" s="16"/>
    </row>
    <row r="239" spans="1:5" x14ac:dyDescent="0.35">
      <c r="A239" s="9"/>
      <c r="B239" s="4"/>
      <c r="C239" s="4"/>
      <c r="D239" s="4"/>
      <c r="E239" s="16">
        <f>((C238+C240)/2)*(50/27)</f>
        <v>14.814814814814815</v>
      </c>
    </row>
    <row r="240" spans="1:5" x14ac:dyDescent="0.35">
      <c r="A240" s="9">
        <v>2400</v>
      </c>
      <c r="B240" s="4">
        <f>3.4+3.9</f>
        <v>7.3</v>
      </c>
      <c r="C240" s="4">
        <f t="shared" si="2"/>
        <v>8</v>
      </c>
      <c r="D240" s="4"/>
      <c r="E240" s="16"/>
    </row>
    <row r="241" spans="1:5" x14ac:dyDescent="0.35">
      <c r="A241" s="9"/>
      <c r="B241" s="4"/>
      <c r="C241" s="4"/>
      <c r="D241" s="4"/>
      <c r="E241" s="16">
        <f>((C240+C242)/2)*(50/27)</f>
        <v>14.814814814814815</v>
      </c>
    </row>
    <row r="242" spans="1:5" x14ac:dyDescent="0.35">
      <c r="A242" s="9">
        <v>2450</v>
      </c>
      <c r="B242" s="4">
        <f>3.4+3.8</f>
        <v>7.1999999999999993</v>
      </c>
      <c r="C242" s="4">
        <f t="shared" si="2"/>
        <v>8</v>
      </c>
      <c r="D242" s="4"/>
      <c r="E242" s="16"/>
    </row>
    <row r="243" spans="1:5" x14ac:dyDescent="0.35">
      <c r="A243" s="9"/>
      <c r="B243" s="4"/>
      <c r="C243" s="4"/>
      <c r="D243" s="4"/>
      <c r="E243" s="16">
        <f>((C242+C244)/2)*(50/27)</f>
        <v>13.888888888888889</v>
      </c>
    </row>
    <row r="244" spans="1:5" x14ac:dyDescent="0.35">
      <c r="A244" s="9">
        <v>2500</v>
      </c>
      <c r="B244" s="4">
        <f>3.4+3.5</f>
        <v>6.9</v>
      </c>
      <c r="C244" s="4">
        <f t="shared" si="2"/>
        <v>7</v>
      </c>
      <c r="D244" s="4"/>
      <c r="E244" s="16"/>
    </row>
    <row r="245" spans="1:5" x14ac:dyDescent="0.35">
      <c r="A245" s="9"/>
      <c r="B245" s="4"/>
      <c r="C245" s="4"/>
      <c r="D245" s="4"/>
      <c r="E245" s="16">
        <f>((C244+C246)/2)*(50/27)</f>
        <v>12.962962962962964</v>
      </c>
    </row>
    <row r="246" spans="1:5" x14ac:dyDescent="0.35">
      <c r="A246" s="9">
        <v>2550</v>
      </c>
      <c r="B246" s="4">
        <f>3.4+3.5</f>
        <v>6.9</v>
      </c>
      <c r="C246" s="4">
        <f t="shared" si="2"/>
        <v>7</v>
      </c>
      <c r="D246" s="4"/>
      <c r="E246" s="16"/>
    </row>
    <row r="247" spans="1:5" x14ac:dyDescent="0.35">
      <c r="A247" s="9"/>
      <c r="B247" s="4"/>
      <c r="C247" s="4"/>
      <c r="D247" s="4"/>
      <c r="E247" s="16">
        <f>((C246+C248)/2)*(50/27)</f>
        <v>14.814814814814815</v>
      </c>
    </row>
    <row r="248" spans="1:5" x14ac:dyDescent="0.35">
      <c r="A248" s="9">
        <v>2600</v>
      </c>
      <c r="B248" s="4">
        <f>3.4+5.1</f>
        <v>8.5</v>
      </c>
      <c r="C248" s="4">
        <f t="shared" si="2"/>
        <v>9</v>
      </c>
      <c r="D248" s="4"/>
      <c r="E248" s="16"/>
    </row>
    <row r="249" spans="1:5" x14ac:dyDescent="0.35">
      <c r="A249" s="9"/>
      <c r="B249" s="4"/>
      <c r="C249" s="4"/>
      <c r="D249" s="4"/>
      <c r="E249" s="16">
        <f>((C248+C250)/2)*(50/27)</f>
        <v>17.592592592592592</v>
      </c>
    </row>
    <row r="250" spans="1:5" x14ac:dyDescent="0.35">
      <c r="A250" s="9">
        <v>2650</v>
      </c>
      <c r="B250" s="4">
        <f>3.4+6.5</f>
        <v>9.9</v>
      </c>
      <c r="C250" s="4">
        <f t="shared" si="2"/>
        <v>10</v>
      </c>
      <c r="D250" s="4"/>
      <c r="E250" s="16"/>
    </row>
    <row r="251" spans="1:5" x14ac:dyDescent="0.35">
      <c r="A251" s="9"/>
      <c r="B251" s="4"/>
      <c r="C251" s="4"/>
      <c r="D251" s="4"/>
      <c r="E251" s="16">
        <f>((C250+C252)/2)*(50/27)</f>
        <v>20.37037037037037</v>
      </c>
    </row>
    <row r="252" spans="1:5" x14ac:dyDescent="0.35">
      <c r="A252" s="9">
        <v>2700</v>
      </c>
      <c r="B252" s="4">
        <f>3.4+7.8</f>
        <v>11.2</v>
      </c>
      <c r="C252" s="4">
        <f t="shared" si="2"/>
        <v>12</v>
      </c>
      <c r="D252" s="4"/>
      <c r="E252" s="16"/>
    </row>
    <row r="253" spans="1:5" x14ac:dyDescent="0.35">
      <c r="A253" s="9"/>
      <c r="B253" s="4"/>
      <c r="C253" s="4"/>
      <c r="D253" s="4"/>
      <c r="E253" s="16">
        <f>((C252+C254)/2)*(50/27)</f>
        <v>24.074074074074073</v>
      </c>
    </row>
    <row r="254" spans="1:5" x14ac:dyDescent="0.35">
      <c r="A254" s="9">
        <v>2750</v>
      </c>
      <c r="B254" s="4">
        <f>3.4+9.7</f>
        <v>13.1</v>
      </c>
      <c r="C254" s="4">
        <f t="shared" si="2"/>
        <v>14</v>
      </c>
      <c r="D254" s="4"/>
      <c r="E254" s="16"/>
    </row>
    <row r="255" spans="1:5" x14ac:dyDescent="0.35">
      <c r="A255" s="9"/>
      <c r="B255" s="4"/>
      <c r="C255" s="4"/>
      <c r="D255" s="4"/>
      <c r="E255" s="16">
        <f>((C254+C256)/2)*(50/27)</f>
        <v>26.851851851851851</v>
      </c>
    </row>
    <row r="256" spans="1:5" x14ac:dyDescent="0.35">
      <c r="A256" s="9">
        <v>2800</v>
      </c>
      <c r="B256" s="4">
        <f>3.4+11.2</f>
        <v>14.6</v>
      </c>
      <c r="C256" s="4">
        <f t="shared" si="2"/>
        <v>15</v>
      </c>
      <c r="D256" s="4"/>
      <c r="E256" s="16"/>
    </row>
    <row r="257" spans="1:5" x14ac:dyDescent="0.35">
      <c r="A257" s="9"/>
      <c r="B257" s="4"/>
      <c r="C257" s="4"/>
      <c r="D257" s="4"/>
      <c r="E257" s="16">
        <f>((C256+C258)/2)*(50/27)</f>
        <v>17.592592592592592</v>
      </c>
    </row>
    <row r="258" spans="1:5" x14ac:dyDescent="0.35">
      <c r="A258" s="9">
        <v>2850</v>
      </c>
      <c r="B258" s="4">
        <v>3.4</v>
      </c>
      <c r="C258" s="4">
        <f t="shared" si="2"/>
        <v>4</v>
      </c>
      <c r="D258" s="4"/>
      <c r="E258" s="16"/>
    </row>
    <row r="259" spans="1:5" x14ac:dyDescent="0.35">
      <c r="A259" s="9"/>
      <c r="B259" s="4"/>
      <c r="C259" s="4"/>
      <c r="D259" s="4"/>
      <c r="E259" s="16">
        <f>((C258+C260)/2)*(50/27)</f>
        <v>13.888888888888889</v>
      </c>
    </row>
    <row r="260" spans="1:5" x14ac:dyDescent="0.35">
      <c r="A260" s="9">
        <v>2900</v>
      </c>
      <c r="B260" s="4">
        <v>10.4</v>
      </c>
      <c r="C260" s="4">
        <f t="shared" si="2"/>
        <v>11</v>
      </c>
      <c r="D260" s="4"/>
      <c r="E260" s="16"/>
    </row>
    <row r="261" spans="1:5" x14ac:dyDescent="0.35">
      <c r="A261" s="9"/>
      <c r="B261" s="4"/>
      <c r="C261" s="4"/>
      <c r="D261" s="4"/>
      <c r="E261" s="16">
        <f>((C260+C262)/2)*(50/27)</f>
        <v>23.148148148148149</v>
      </c>
    </row>
    <row r="262" spans="1:5" x14ac:dyDescent="0.35">
      <c r="A262" s="9">
        <v>2950</v>
      </c>
      <c r="B262" s="4">
        <f>3.4+10.6</f>
        <v>14</v>
      </c>
      <c r="C262" s="4">
        <f t="shared" si="2"/>
        <v>14</v>
      </c>
      <c r="D262" s="4"/>
      <c r="E262" s="16"/>
    </row>
    <row r="263" spans="1:5" x14ac:dyDescent="0.35">
      <c r="A263" s="9"/>
      <c r="B263" s="4"/>
      <c r="C263" s="4"/>
      <c r="D263" s="4"/>
      <c r="E263" s="16">
        <f>((C262+C264)/2)*(50/27)</f>
        <v>27.777777777777779</v>
      </c>
    </row>
    <row r="264" spans="1:5" x14ac:dyDescent="0.35">
      <c r="A264" s="9">
        <v>3000</v>
      </c>
      <c r="B264" s="4">
        <f>3.4+11.8</f>
        <v>15.200000000000001</v>
      </c>
      <c r="C264" s="4">
        <f t="shared" si="2"/>
        <v>16</v>
      </c>
      <c r="D264" s="4"/>
      <c r="E264" s="16"/>
    </row>
    <row r="265" spans="1:5" x14ac:dyDescent="0.35">
      <c r="A265" s="9"/>
      <c r="B265" s="4"/>
      <c r="C265" s="4"/>
      <c r="D265" s="4"/>
      <c r="E265" s="16">
        <f>((C264+C266)/2)*(50/27)</f>
        <v>30.555555555555557</v>
      </c>
    </row>
    <row r="266" spans="1:5" x14ac:dyDescent="0.35">
      <c r="A266" s="9">
        <v>3050</v>
      </c>
      <c r="B266" s="4">
        <f>3.4+13.5</f>
        <v>16.899999999999999</v>
      </c>
      <c r="C266" s="4">
        <f t="shared" si="2"/>
        <v>17</v>
      </c>
      <c r="D266" s="4"/>
      <c r="E266" s="16"/>
    </row>
    <row r="267" spans="1:5" x14ac:dyDescent="0.35">
      <c r="A267" s="9"/>
      <c r="B267" s="4"/>
      <c r="C267" s="4"/>
      <c r="D267" s="4"/>
      <c r="E267" s="16">
        <f>((C266+C268)/2)*(50/27)</f>
        <v>34.25925925925926</v>
      </c>
    </row>
    <row r="268" spans="1:5" x14ac:dyDescent="0.35">
      <c r="A268" s="9">
        <v>3100</v>
      </c>
      <c r="B268" s="4">
        <f>3.4+15.7</f>
        <v>19.099999999999998</v>
      </c>
      <c r="C268" s="4">
        <f t="shared" si="2"/>
        <v>20</v>
      </c>
      <c r="D268" s="4"/>
      <c r="E268" s="16"/>
    </row>
    <row r="269" spans="1:5" x14ac:dyDescent="0.35">
      <c r="A269" s="9"/>
      <c r="B269" s="4"/>
      <c r="C269" s="4"/>
      <c r="D269" s="4"/>
      <c r="E269" s="16">
        <f>((C268+C270)/2)*(50/27)</f>
        <v>37.962962962962962</v>
      </c>
    </row>
    <row r="270" spans="1:5" x14ac:dyDescent="0.35">
      <c r="A270" s="9">
        <v>3150</v>
      </c>
      <c r="B270" s="4">
        <f>3.4+17</f>
        <v>20.399999999999999</v>
      </c>
      <c r="C270" s="4">
        <f t="shared" si="2"/>
        <v>21</v>
      </c>
      <c r="D270" s="4"/>
      <c r="E270" s="16"/>
    </row>
    <row r="271" spans="1:5" x14ac:dyDescent="0.35">
      <c r="A271" s="9"/>
      <c r="B271" s="4"/>
      <c r="C271" s="4"/>
      <c r="D271" s="4"/>
      <c r="E271" s="16">
        <f>((C270+C272)/2)*(50/27)</f>
        <v>40.74074074074074</v>
      </c>
    </row>
    <row r="272" spans="1:5" x14ac:dyDescent="0.35">
      <c r="A272" s="9">
        <v>3200</v>
      </c>
      <c r="B272" s="4">
        <f>3.4+19.1</f>
        <v>22.5</v>
      </c>
      <c r="C272" s="4">
        <f t="shared" si="2"/>
        <v>23</v>
      </c>
      <c r="D272" s="4"/>
      <c r="E272" s="16"/>
    </row>
    <row r="273" spans="1:5" x14ac:dyDescent="0.35">
      <c r="A273" s="9"/>
      <c r="B273" s="4"/>
      <c r="C273" s="4"/>
      <c r="D273" s="4"/>
      <c r="E273" s="16">
        <f>((C272+C274)/2)*(50/27)</f>
        <v>39.814814814814817</v>
      </c>
    </row>
    <row r="274" spans="1:5" x14ac:dyDescent="0.35">
      <c r="A274" s="9">
        <v>3250</v>
      </c>
      <c r="B274" s="4">
        <f>3.4+16.4</f>
        <v>19.799999999999997</v>
      </c>
      <c r="C274" s="4">
        <f t="shared" ref="C274:C400" si="3">ROUNDUP(B274,0)</f>
        <v>20</v>
      </c>
      <c r="D274" s="4"/>
      <c r="E274" s="16"/>
    </row>
    <row r="275" spans="1:5" x14ac:dyDescent="0.35">
      <c r="A275" s="9"/>
      <c r="B275" s="4"/>
      <c r="C275" s="4"/>
      <c r="D275" s="4"/>
      <c r="E275" s="16">
        <f>((C274+C276)/2)*(50/27)</f>
        <v>37.962962962962962</v>
      </c>
    </row>
    <row r="276" spans="1:5" x14ac:dyDescent="0.35">
      <c r="A276" s="9">
        <v>3300</v>
      </c>
      <c r="B276" s="4">
        <f>3.4+17.3</f>
        <v>20.7</v>
      </c>
      <c r="C276" s="4">
        <f t="shared" si="3"/>
        <v>21</v>
      </c>
      <c r="D276" s="4"/>
      <c r="E276" s="16"/>
    </row>
    <row r="277" spans="1:5" x14ac:dyDescent="0.35">
      <c r="A277" s="9"/>
      <c r="B277" s="4"/>
      <c r="C277" s="4"/>
      <c r="D277" s="4"/>
      <c r="E277" s="16">
        <f>((C276+C278)/2)*(50/27)</f>
        <v>39.814814814814817</v>
      </c>
    </row>
    <row r="278" spans="1:5" x14ac:dyDescent="0.35">
      <c r="A278" s="9">
        <v>3350</v>
      </c>
      <c r="B278" s="4">
        <f>3.4+18.6</f>
        <v>22</v>
      </c>
      <c r="C278" s="4">
        <f t="shared" si="3"/>
        <v>22</v>
      </c>
      <c r="D278" s="4"/>
      <c r="E278" s="16"/>
    </row>
    <row r="279" spans="1:5" x14ac:dyDescent="0.35">
      <c r="A279" s="9"/>
      <c r="B279" s="4"/>
      <c r="C279" s="4"/>
      <c r="D279" s="4"/>
      <c r="E279" s="16">
        <f>((C278+C280)/2)*(50/27)</f>
        <v>40.74074074074074</v>
      </c>
    </row>
    <row r="280" spans="1:5" x14ac:dyDescent="0.35">
      <c r="A280" s="9">
        <v>3400</v>
      </c>
      <c r="B280" s="4">
        <f>3.4+18.3</f>
        <v>21.7</v>
      </c>
      <c r="C280" s="4">
        <f t="shared" si="3"/>
        <v>22</v>
      </c>
      <c r="D280" s="4"/>
      <c r="E280" s="16"/>
    </row>
    <row r="281" spans="1:5" x14ac:dyDescent="0.35">
      <c r="A281" s="9"/>
      <c r="B281" s="4"/>
      <c r="C281" s="4"/>
      <c r="D281" s="4"/>
      <c r="E281" s="16">
        <f>((C280+C282)/2)*(50/27)</f>
        <v>38.888888888888886</v>
      </c>
    </row>
    <row r="282" spans="1:5" x14ac:dyDescent="0.35">
      <c r="A282" s="9">
        <v>3450</v>
      </c>
      <c r="B282" s="4">
        <f>3.4+16.6</f>
        <v>20</v>
      </c>
      <c r="C282" s="4">
        <f t="shared" si="3"/>
        <v>20</v>
      </c>
      <c r="D282" s="4"/>
      <c r="E282" s="16"/>
    </row>
    <row r="283" spans="1:5" x14ac:dyDescent="0.35">
      <c r="A283" s="9"/>
      <c r="B283" s="4"/>
      <c r="C283" s="4"/>
      <c r="D283" s="4"/>
      <c r="E283" s="16">
        <f>((C282+C284)/2)*(50/27)</f>
        <v>37.962962962962962</v>
      </c>
    </row>
    <row r="284" spans="1:5" x14ac:dyDescent="0.35">
      <c r="A284" s="9">
        <v>3500</v>
      </c>
      <c r="B284" s="4">
        <f>3.4+17.1</f>
        <v>20.5</v>
      </c>
      <c r="C284" s="4">
        <f t="shared" si="3"/>
        <v>21</v>
      </c>
      <c r="D284" s="4"/>
      <c r="E284" s="16"/>
    </row>
    <row r="285" spans="1:5" x14ac:dyDescent="0.35">
      <c r="A285" s="9"/>
      <c r="B285" s="4"/>
      <c r="C285" s="4"/>
      <c r="D285" s="4"/>
      <c r="E285" s="16">
        <f>((C284+C286)/2)*(50/27)</f>
        <v>35.185185185185183</v>
      </c>
    </row>
    <row r="286" spans="1:5" x14ac:dyDescent="0.35">
      <c r="A286" s="9">
        <v>3550</v>
      </c>
      <c r="B286" s="4">
        <f>3.4+12.9</f>
        <v>16.3</v>
      </c>
      <c r="C286" s="4">
        <f t="shared" si="3"/>
        <v>17</v>
      </c>
      <c r="D286" s="4"/>
      <c r="E286" s="16"/>
    </row>
    <row r="287" spans="1:5" x14ac:dyDescent="0.35">
      <c r="A287" s="9"/>
      <c r="B287" s="4"/>
      <c r="C287" s="4"/>
      <c r="D287" s="4"/>
      <c r="E287" s="16">
        <f>((C286+C288)/2)*(50/27)</f>
        <v>31.481481481481481</v>
      </c>
    </row>
    <row r="288" spans="1:5" x14ac:dyDescent="0.35">
      <c r="A288" s="9">
        <v>3600</v>
      </c>
      <c r="B288" s="4">
        <f>3.4+12.8</f>
        <v>16.2</v>
      </c>
      <c r="C288" s="4">
        <f t="shared" si="3"/>
        <v>17</v>
      </c>
      <c r="D288" s="4"/>
      <c r="E288" s="16"/>
    </row>
    <row r="289" spans="1:5" x14ac:dyDescent="0.35">
      <c r="A289" s="9"/>
      <c r="B289" s="4"/>
      <c r="C289" s="4"/>
      <c r="D289" s="4"/>
      <c r="E289" s="16">
        <f>((C288+C290)/2)*(50/27)</f>
        <v>32.407407407407405</v>
      </c>
    </row>
    <row r="290" spans="1:5" x14ac:dyDescent="0.35">
      <c r="A290" s="9">
        <v>3650</v>
      </c>
      <c r="B290" s="4">
        <f>3.4+13.9</f>
        <v>17.3</v>
      </c>
      <c r="C290" s="4">
        <f t="shared" si="3"/>
        <v>18</v>
      </c>
      <c r="D290" s="4"/>
      <c r="E290" s="16"/>
    </row>
    <row r="291" spans="1:5" x14ac:dyDescent="0.35">
      <c r="A291" s="9"/>
      <c r="B291" s="4"/>
      <c r="C291" s="4"/>
      <c r="D291" s="4"/>
      <c r="E291" s="16">
        <f>((C290+C292)/2)*(50/27)</f>
        <v>35.185185185185183</v>
      </c>
    </row>
    <row r="292" spans="1:5" x14ac:dyDescent="0.35">
      <c r="A292" s="9">
        <v>3700</v>
      </c>
      <c r="B292" s="4">
        <f>3.4+16.5</f>
        <v>19.899999999999999</v>
      </c>
      <c r="C292" s="4">
        <f t="shared" si="3"/>
        <v>20</v>
      </c>
      <c r="D292" s="4"/>
      <c r="E292" s="16"/>
    </row>
    <row r="293" spans="1:5" x14ac:dyDescent="0.35">
      <c r="A293" s="9"/>
      <c r="B293" s="4"/>
      <c r="C293" s="4"/>
      <c r="D293" s="4"/>
      <c r="E293" s="16">
        <f>((C292+C294)/2)*(50/27)</f>
        <v>42.592592592592595</v>
      </c>
    </row>
    <row r="294" spans="1:5" x14ac:dyDescent="0.35">
      <c r="A294" s="9">
        <v>3750</v>
      </c>
      <c r="B294" s="4">
        <f>9+17</f>
        <v>26</v>
      </c>
      <c r="C294" s="4">
        <f t="shared" si="3"/>
        <v>26</v>
      </c>
      <c r="D294" s="4"/>
      <c r="E294" s="16"/>
    </row>
    <row r="295" spans="1:5" x14ac:dyDescent="0.35">
      <c r="A295" s="9"/>
      <c r="B295" s="4"/>
      <c r="C295" s="4"/>
      <c r="D295" s="4"/>
      <c r="E295" s="16">
        <f>((C294+C296)/2)*(50/27)</f>
        <v>44.444444444444443</v>
      </c>
    </row>
    <row r="296" spans="1:5" x14ac:dyDescent="0.35">
      <c r="A296" s="9">
        <v>3800</v>
      </c>
      <c r="B296" s="4">
        <f>11.6+9.8</f>
        <v>21.4</v>
      </c>
      <c r="C296" s="4">
        <f t="shared" si="3"/>
        <v>22</v>
      </c>
      <c r="D296" s="4"/>
      <c r="E296" s="16"/>
    </row>
    <row r="297" spans="1:5" x14ac:dyDescent="0.35">
      <c r="A297" s="9"/>
      <c r="B297" s="4"/>
      <c r="C297" s="4"/>
      <c r="D297" s="4"/>
      <c r="E297" s="16">
        <f>((C296+C298)/2)*(50/27)</f>
        <v>37.962962962962962</v>
      </c>
    </row>
    <row r="298" spans="1:5" x14ac:dyDescent="0.35">
      <c r="A298" s="9">
        <v>3850</v>
      </c>
      <c r="B298" s="4">
        <f>8.4+9.9</f>
        <v>18.3</v>
      </c>
      <c r="C298" s="4">
        <f t="shared" si="3"/>
        <v>19</v>
      </c>
      <c r="D298" s="4"/>
      <c r="E298" s="16"/>
    </row>
    <row r="299" spans="1:5" x14ac:dyDescent="0.35">
      <c r="A299" s="9"/>
      <c r="B299" s="4"/>
      <c r="C299" s="4"/>
      <c r="D299" s="4"/>
      <c r="E299" s="16">
        <f>((C298+C300)/2)*(50/27)</f>
        <v>35.185185185185183</v>
      </c>
    </row>
    <row r="300" spans="1:5" x14ac:dyDescent="0.35">
      <c r="A300" s="9">
        <v>3900</v>
      </c>
      <c r="B300" s="4">
        <f>8.2+10.2</f>
        <v>18.399999999999999</v>
      </c>
      <c r="C300" s="4">
        <f t="shared" si="3"/>
        <v>19</v>
      </c>
      <c r="D300" s="4"/>
      <c r="E300" s="16"/>
    </row>
    <row r="301" spans="1:5" x14ac:dyDescent="0.35">
      <c r="A301" s="9"/>
      <c r="B301" s="4"/>
      <c r="C301" s="4"/>
      <c r="D301" s="4"/>
      <c r="E301" s="16">
        <f>((C300+C302)/2)*(50/27)</f>
        <v>35.185185185185183</v>
      </c>
    </row>
    <row r="302" spans="1:5" x14ac:dyDescent="0.35">
      <c r="A302" s="9">
        <v>3950</v>
      </c>
      <c r="B302" s="4">
        <f>7.9+11.1</f>
        <v>19</v>
      </c>
      <c r="C302" s="4">
        <f t="shared" si="3"/>
        <v>19</v>
      </c>
      <c r="D302" s="4"/>
      <c r="E302" s="16"/>
    </row>
    <row r="303" spans="1:5" x14ac:dyDescent="0.35">
      <c r="A303" s="9"/>
      <c r="B303" s="4"/>
      <c r="C303" s="4"/>
      <c r="D303" s="4"/>
      <c r="E303" s="16">
        <f>((C302+C304)/2)*(50/27)</f>
        <v>36.111111111111114</v>
      </c>
    </row>
    <row r="304" spans="1:5" x14ac:dyDescent="0.35">
      <c r="A304" s="9">
        <v>4000</v>
      </c>
      <c r="B304" s="4">
        <f>9.2+10.6</f>
        <v>19.799999999999997</v>
      </c>
      <c r="C304" s="4">
        <f t="shared" si="3"/>
        <v>20</v>
      </c>
      <c r="D304" s="4"/>
      <c r="E304" s="16"/>
    </row>
    <row r="305" spans="1:5" x14ac:dyDescent="0.35">
      <c r="A305" s="9"/>
      <c r="B305" s="4"/>
      <c r="C305" s="4"/>
      <c r="D305" s="4"/>
      <c r="E305" s="16">
        <f>((C304+C306)/2)*(50/27)</f>
        <v>27.777777777777779</v>
      </c>
    </row>
    <row r="306" spans="1:5" x14ac:dyDescent="0.35">
      <c r="A306" s="9">
        <v>4050</v>
      </c>
      <c r="B306" s="4">
        <f>3.2+6.8</f>
        <v>10</v>
      </c>
      <c r="C306" s="4">
        <f t="shared" si="3"/>
        <v>10</v>
      </c>
      <c r="D306" s="4"/>
      <c r="E306" s="16"/>
    </row>
    <row r="307" spans="1:5" x14ac:dyDescent="0.35">
      <c r="A307" s="9"/>
      <c r="B307" s="4"/>
      <c r="C307" s="4"/>
      <c r="D307" s="4"/>
      <c r="E307" s="16">
        <f>((C306+C308)/2)*(50/27)</f>
        <v>17.592592592592592</v>
      </c>
    </row>
    <row r="308" spans="1:5" x14ac:dyDescent="0.35">
      <c r="A308" s="9">
        <v>4100</v>
      </c>
      <c r="B308" s="4">
        <f>3.3+5.7</f>
        <v>9</v>
      </c>
      <c r="C308" s="4">
        <f t="shared" si="3"/>
        <v>9</v>
      </c>
      <c r="D308" s="4"/>
      <c r="E308" s="16"/>
    </row>
    <row r="309" spans="1:5" x14ac:dyDescent="0.35">
      <c r="A309" s="9"/>
      <c r="B309" s="4"/>
      <c r="C309" s="4"/>
      <c r="D309" s="4"/>
      <c r="E309" s="16">
        <f>((C308+C310)/2)*(50/27)</f>
        <v>26.851851851851851</v>
      </c>
    </row>
    <row r="310" spans="1:5" x14ac:dyDescent="0.35">
      <c r="A310" s="9">
        <v>4150</v>
      </c>
      <c r="B310" s="4">
        <f>3.4+16.5</f>
        <v>19.899999999999999</v>
      </c>
      <c r="C310" s="4">
        <f t="shared" si="3"/>
        <v>20</v>
      </c>
      <c r="D310" s="4"/>
      <c r="E310" s="16"/>
    </row>
    <row r="311" spans="1:5" x14ac:dyDescent="0.35">
      <c r="A311" s="9"/>
      <c r="B311" s="4"/>
      <c r="C311" s="4"/>
      <c r="D311" s="4"/>
      <c r="E311" s="16">
        <f>((C310+C312)/2)*(50/27)</f>
        <v>43.518518518518519</v>
      </c>
    </row>
    <row r="312" spans="1:5" x14ac:dyDescent="0.35">
      <c r="A312" s="9">
        <v>4200</v>
      </c>
      <c r="B312" s="4">
        <f>3.4+22.7</f>
        <v>26.099999999999998</v>
      </c>
      <c r="C312" s="4">
        <f t="shared" si="3"/>
        <v>27</v>
      </c>
      <c r="D312" s="4"/>
      <c r="E312" s="16"/>
    </row>
    <row r="313" spans="1:5" x14ac:dyDescent="0.35">
      <c r="A313" s="9"/>
      <c r="B313" s="4"/>
      <c r="C313" s="4"/>
      <c r="D313" s="4"/>
      <c r="E313" s="16">
        <f>((C312+C314)/2)*(50/27)</f>
        <v>50.925925925925924</v>
      </c>
    </row>
    <row r="314" spans="1:5" x14ac:dyDescent="0.35">
      <c r="A314" s="9">
        <v>4250</v>
      </c>
      <c r="B314" s="4">
        <f>3.4+23.9</f>
        <v>27.299999999999997</v>
      </c>
      <c r="C314" s="4">
        <f t="shared" si="3"/>
        <v>28</v>
      </c>
      <c r="D314" s="4"/>
      <c r="E314" s="16"/>
    </row>
    <row r="315" spans="1:5" x14ac:dyDescent="0.35">
      <c r="A315" s="9"/>
      <c r="B315" s="4"/>
      <c r="C315" s="4"/>
      <c r="D315" s="4"/>
      <c r="E315" s="16">
        <f>((C314+C316)/2)*(50/27)</f>
        <v>52.777777777777779</v>
      </c>
    </row>
    <row r="316" spans="1:5" x14ac:dyDescent="0.35">
      <c r="A316" s="9">
        <v>4300</v>
      </c>
      <c r="B316" s="4">
        <f>3.4+25.2</f>
        <v>28.599999999999998</v>
      </c>
      <c r="C316" s="4">
        <f t="shared" si="3"/>
        <v>29</v>
      </c>
      <c r="D316" s="4"/>
      <c r="E316" s="16"/>
    </row>
    <row r="317" spans="1:5" x14ac:dyDescent="0.35">
      <c r="A317" s="9"/>
      <c r="B317" s="4"/>
      <c r="C317" s="4"/>
      <c r="D317" s="4"/>
      <c r="E317" s="16">
        <f>((C316+C318)/2)*(50/27)</f>
        <v>54.629629629629633</v>
      </c>
    </row>
    <row r="318" spans="1:5" x14ac:dyDescent="0.35">
      <c r="A318" s="9">
        <v>4350</v>
      </c>
      <c r="B318" s="4">
        <f>3.4+26.1</f>
        <v>29.5</v>
      </c>
      <c r="C318" s="4">
        <f t="shared" si="3"/>
        <v>30</v>
      </c>
      <c r="D318" s="4"/>
      <c r="E318" s="16"/>
    </row>
    <row r="319" spans="1:5" x14ac:dyDescent="0.35">
      <c r="A319" s="9"/>
      <c r="B319" s="4"/>
      <c r="C319" s="4"/>
      <c r="D319" s="4"/>
      <c r="E319" s="16">
        <f>((C318+C320)/2)*(50/27)</f>
        <v>51.851851851851855</v>
      </c>
    </row>
    <row r="320" spans="1:5" x14ac:dyDescent="0.35">
      <c r="A320" s="9">
        <v>4400</v>
      </c>
      <c r="B320" s="4">
        <f>3.4+22.2</f>
        <v>25.599999999999998</v>
      </c>
      <c r="C320" s="4">
        <f t="shared" si="3"/>
        <v>26</v>
      </c>
      <c r="D320" s="4"/>
      <c r="E320" s="16"/>
    </row>
    <row r="321" spans="1:5" x14ac:dyDescent="0.35">
      <c r="A321" s="9"/>
      <c r="B321" s="4"/>
      <c r="C321" s="4"/>
      <c r="D321" s="4"/>
      <c r="E321" s="16">
        <f>((C320+C322)/2)*(50/27)</f>
        <v>46.296296296296298</v>
      </c>
    </row>
    <row r="322" spans="1:5" x14ac:dyDescent="0.35">
      <c r="A322" s="9">
        <v>4450</v>
      </c>
      <c r="B322" s="4">
        <f>3.4+20</f>
        <v>23.4</v>
      </c>
      <c r="C322" s="4">
        <f t="shared" si="3"/>
        <v>24</v>
      </c>
      <c r="D322" s="4"/>
      <c r="E322" s="16"/>
    </row>
    <row r="323" spans="1:5" x14ac:dyDescent="0.35">
      <c r="A323" s="9"/>
      <c r="B323" s="4"/>
      <c r="C323" s="4"/>
      <c r="D323" s="4"/>
      <c r="E323" s="16">
        <f>((C322+C324)/2)*(50/27)</f>
        <v>41.666666666666664</v>
      </c>
    </row>
    <row r="324" spans="1:5" x14ac:dyDescent="0.35">
      <c r="A324" s="9">
        <v>4500</v>
      </c>
      <c r="B324" s="4">
        <f>3.4+17.5</f>
        <v>20.9</v>
      </c>
      <c r="C324" s="4">
        <f t="shared" si="3"/>
        <v>21</v>
      </c>
      <c r="D324" s="4"/>
      <c r="E324" s="16"/>
    </row>
    <row r="325" spans="1:5" x14ac:dyDescent="0.35">
      <c r="A325" s="9"/>
      <c r="B325" s="4"/>
      <c r="C325" s="4"/>
      <c r="D325" s="4"/>
      <c r="E325" s="16">
        <f>((C324+C326)/2)*(50/27)</f>
        <v>37.962962962962962</v>
      </c>
    </row>
    <row r="326" spans="1:5" x14ac:dyDescent="0.35">
      <c r="A326" s="9">
        <v>4550</v>
      </c>
      <c r="B326" s="4">
        <f>3.4+16.6</f>
        <v>20</v>
      </c>
      <c r="C326" s="4">
        <f t="shared" si="3"/>
        <v>20</v>
      </c>
      <c r="D326" s="4"/>
      <c r="E326" s="16"/>
    </row>
    <row r="327" spans="1:5" x14ac:dyDescent="0.35">
      <c r="A327" s="9"/>
      <c r="B327" s="4"/>
      <c r="C327" s="4"/>
      <c r="D327" s="4"/>
      <c r="E327" s="16">
        <f>((C326+C328)/2)*(50/27)</f>
        <v>38.888888888888886</v>
      </c>
    </row>
    <row r="328" spans="1:5" x14ac:dyDescent="0.35">
      <c r="A328" s="9">
        <v>4600</v>
      </c>
      <c r="B328" s="4">
        <f>3.4+17.7</f>
        <v>21.099999999999998</v>
      </c>
      <c r="C328" s="4">
        <f t="shared" si="3"/>
        <v>22</v>
      </c>
      <c r="D328" s="4"/>
      <c r="E328" s="16"/>
    </row>
    <row r="329" spans="1:5" x14ac:dyDescent="0.35">
      <c r="A329" s="9"/>
      <c r="B329" s="4"/>
      <c r="C329" s="4"/>
      <c r="D329" s="4"/>
      <c r="E329" s="16">
        <f>((C328+C330)/2)*(50/27)</f>
        <v>41.666666666666664</v>
      </c>
    </row>
    <row r="330" spans="1:5" x14ac:dyDescent="0.35">
      <c r="A330" s="9">
        <v>4650</v>
      </c>
      <c r="B330" s="4">
        <f>3.4+19.1</f>
        <v>22.5</v>
      </c>
      <c r="C330" s="4">
        <f t="shared" si="3"/>
        <v>23</v>
      </c>
      <c r="D330" s="4"/>
      <c r="E330" s="16"/>
    </row>
    <row r="331" spans="1:5" x14ac:dyDescent="0.35">
      <c r="A331" s="9"/>
      <c r="B331" s="4"/>
      <c r="C331" s="4"/>
      <c r="D331" s="4"/>
      <c r="E331" s="16">
        <f>((C330+C332)/2)*(50/27)</f>
        <v>42.592592592592595</v>
      </c>
    </row>
    <row r="332" spans="1:5" x14ac:dyDescent="0.35">
      <c r="A332" s="9">
        <v>4700</v>
      </c>
      <c r="B332" s="4">
        <f>3.4+19.6</f>
        <v>23</v>
      </c>
      <c r="C332" s="4">
        <f t="shared" si="3"/>
        <v>23</v>
      </c>
      <c r="D332" s="4"/>
      <c r="E332" s="16"/>
    </row>
    <row r="333" spans="1:5" x14ac:dyDescent="0.35">
      <c r="A333" s="9"/>
      <c r="B333" s="4"/>
      <c r="C333" s="4"/>
      <c r="D333" s="4"/>
      <c r="E333" s="16">
        <f>((C332+C334)/2)*(50/27)</f>
        <v>45.370370370370374</v>
      </c>
    </row>
    <row r="334" spans="1:5" x14ac:dyDescent="0.35">
      <c r="A334" s="9">
        <v>4750</v>
      </c>
      <c r="B334" s="4">
        <f>3.4+22.2</f>
        <v>25.599999999999998</v>
      </c>
      <c r="C334" s="4">
        <f t="shared" si="3"/>
        <v>26</v>
      </c>
      <c r="D334" s="4"/>
      <c r="E334" s="16"/>
    </row>
    <row r="335" spans="1:5" x14ac:dyDescent="0.35">
      <c r="A335" s="9"/>
      <c r="B335" s="4"/>
      <c r="C335" s="4"/>
      <c r="D335" s="4"/>
      <c r="E335" s="16">
        <f>((C334+C336)/2)*(50/27)</f>
        <v>49.074074074074076</v>
      </c>
    </row>
    <row r="336" spans="1:5" x14ac:dyDescent="0.35">
      <c r="A336" s="9">
        <v>4800</v>
      </c>
      <c r="B336" s="4">
        <f>3.4+23.3</f>
        <v>26.7</v>
      </c>
      <c r="C336" s="4">
        <f t="shared" si="3"/>
        <v>27</v>
      </c>
      <c r="D336" s="4"/>
      <c r="E336" s="16"/>
    </row>
    <row r="337" spans="1:5" x14ac:dyDescent="0.35">
      <c r="A337" s="9"/>
      <c r="B337" s="4"/>
      <c r="C337" s="4"/>
      <c r="D337" s="4"/>
      <c r="E337" s="16">
        <f>((C336+C338)/2)*(50/27)</f>
        <v>50.925925925925924</v>
      </c>
    </row>
    <row r="338" spans="1:5" x14ac:dyDescent="0.35">
      <c r="A338" s="9">
        <v>4850</v>
      </c>
      <c r="B338" s="4">
        <f>3.4+23.8</f>
        <v>27.2</v>
      </c>
      <c r="C338" s="4">
        <f t="shared" si="3"/>
        <v>28</v>
      </c>
      <c r="D338" s="4"/>
      <c r="E338" s="16"/>
    </row>
    <row r="339" spans="1:5" x14ac:dyDescent="0.35">
      <c r="A339" s="9"/>
      <c r="B339" s="4"/>
      <c r="C339" s="4"/>
      <c r="D339" s="4"/>
      <c r="E339" s="16">
        <f>((C338+C340)/2)*(50/27)</f>
        <v>50.925925925925924</v>
      </c>
    </row>
    <row r="340" spans="1:5" x14ac:dyDescent="0.35">
      <c r="A340" s="9">
        <v>4900</v>
      </c>
      <c r="B340" s="4">
        <f>3.4+23</f>
        <v>26.4</v>
      </c>
      <c r="C340" s="4">
        <f t="shared" si="3"/>
        <v>27</v>
      </c>
      <c r="D340" s="4"/>
      <c r="E340" s="16"/>
    </row>
    <row r="341" spans="1:5" x14ac:dyDescent="0.35">
      <c r="A341" s="9"/>
      <c r="B341" s="4"/>
      <c r="C341" s="4"/>
      <c r="D341" s="4"/>
      <c r="E341" s="16">
        <f>((C340+C342)/2)*(50/27)</f>
        <v>51.851851851851855</v>
      </c>
    </row>
    <row r="342" spans="1:5" x14ac:dyDescent="0.35">
      <c r="A342" s="9">
        <v>4950</v>
      </c>
      <c r="B342" s="4">
        <f>3.4+24.9</f>
        <v>28.299999999999997</v>
      </c>
      <c r="C342" s="4">
        <f t="shared" si="3"/>
        <v>29</v>
      </c>
      <c r="D342" s="4"/>
      <c r="E342" s="16"/>
    </row>
    <row r="343" spans="1:5" x14ac:dyDescent="0.35">
      <c r="A343" s="9"/>
      <c r="B343" s="4"/>
      <c r="C343" s="4"/>
      <c r="D343" s="4"/>
      <c r="E343" s="16">
        <f>((C342+C344)/2)*(50/27)</f>
        <v>52.777777777777779</v>
      </c>
    </row>
    <row r="344" spans="1:5" x14ac:dyDescent="0.35">
      <c r="A344" s="9">
        <v>5000</v>
      </c>
      <c r="B344" s="4">
        <f>3.4+24.4</f>
        <v>27.799999999999997</v>
      </c>
      <c r="C344" s="4">
        <f t="shared" si="3"/>
        <v>28</v>
      </c>
      <c r="D344" s="4"/>
      <c r="E344" s="16"/>
    </row>
    <row r="345" spans="1:5" x14ac:dyDescent="0.35">
      <c r="A345" s="9"/>
      <c r="B345" s="4"/>
      <c r="C345" s="4"/>
      <c r="D345" s="4"/>
      <c r="E345" s="16">
        <f>((C344+C346)/2)*(50/27)</f>
        <v>50</v>
      </c>
    </row>
    <row r="346" spans="1:5" x14ac:dyDescent="0.35">
      <c r="A346" s="9">
        <v>5050</v>
      </c>
      <c r="B346" s="4">
        <f>3.4+22.4</f>
        <v>25.799999999999997</v>
      </c>
      <c r="C346" s="4">
        <f t="shared" si="3"/>
        <v>26</v>
      </c>
      <c r="D346" s="4"/>
      <c r="E346" s="16"/>
    </row>
    <row r="347" spans="1:5" x14ac:dyDescent="0.35">
      <c r="A347" s="9"/>
      <c r="B347" s="4"/>
      <c r="C347" s="4"/>
      <c r="D347" s="4"/>
      <c r="E347" s="16">
        <f>((C346+C348)/2)*(50/27)</f>
        <v>50.925925925925924</v>
      </c>
    </row>
    <row r="348" spans="1:5" x14ac:dyDescent="0.35">
      <c r="A348" s="9">
        <v>5100</v>
      </c>
      <c r="B348" s="4">
        <f>3.4+25.3</f>
        <v>28.7</v>
      </c>
      <c r="C348" s="4">
        <f t="shared" si="3"/>
        <v>29</v>
      </c>
      <c r="D348" s="4"/>
      <c r="E348" s="16"/>
    </row>
    <row r="349" spans="1:5" x14ac:dyDescent="0.35">
      <c r="A349" s="9"/>
      <c r="B349" s="4"/>
      <c r="C349" s="4"/>
      <c r="D349" s="4"/>
      <c r="E349" s="16">
        <f>((C348+C350)/2)*(50/27)</f>
        <v>52.777777777777779</v>
      </c>
    </row>
    <row r="350" spans="1:5" x14ac:dyDescent="0.35">
      <c r="A350" s="9">
        <v>5150</v>
      </c>
      <c r="B350" s="4">
        <f>3.4+24.4</f>
        <v>27.799999999999997</v>
      </c>
      <c r="C350" s="4">
        <f t="shared" si="3"/>
        <v>28</v>
      </c>
      <c r="D350" s="4"/>
      <c r="E350" s="16"/>
    </row>
    <row r="351" spans="1:5" x14ac:dyDescent="0.35">
      <c r="A351" s="9"/>
      <c r="B351" s="4"/>
      <c r="C351" s="4"/>
      <c r="D351" s="4"/>
      <c r="E351" s="16">
        <f>((C350+C352)/2)*(50/27)</f>
        <v>53.703703703703702</v>
      </c>
    </row>
    <row r="352" spans="1:5" x14ac:dyDescent="0.35">
      <c r="A352" s="9">
        <v>5200</v>
      </c>
      <c r="B352" s="4">
        <f>3.4+25.8</f>
        <v>29.2</v>
      </c>
      <c r="C352" s="4">
        <f t="shared" si="3"/>
        <v>30</v>
      </c>
      <c r="D352" s="4"/>
      <c r="E352" s="16"/>
    </row>
    <row r="353" spans="1:5" x14ac:dyDescent="0.35">
      <c r="A353" s="9"/>
      <c r="B353" s="4"/>
      <c r="C353" s="4"/>
      <c r="D353" s="4"/>
      <c r="E353" s="16">
        <f>((C352+C354)/2)*(50/27)</f>
        <v>55.555555555555557</v>
      </c>
    </row>
    <row r="354" spans="1:5" x14ac:dyDescent="0.35">
      <c r="A354" s="9">
        <v>5250</v>
      </c>
      <c r="B354" s="4">
        <f>3.4+26.4</f>
        <v>29.799999999999997</v>
      </c>
      <c r="C354" s="4">
        <f t="shared" si="3"/>
        <v>30</v>
      </c>
      <c r="D354" s="4"/>
      <c r="E354" s="16"/>
    </row>
    <row r="355" spans="1:5" x14ac:dyDescent="0.35">
      <c r="A355" s="9"/>
      <c r="B355" s="4"/>
      <c r="C355" s="4"/>
      <c r="D355" s="4"/>
      <c r="E355" s="16">
        <f>((C354+C356)/2)*(50/27)</f>
        <v>55.555555555555557</v>
      </c>
    </row>
    <row r="356" spans="1:5" x14ac:dyDescent="0.35">
      <c r="A356" s="9">
        <v>5300</v>
      </c>
      <c r="B356" s="4">
        <f>3.4+25.9</f>
        <v>29.299999999999997</v>
      </c>
      <c r="C356" s="4">
        <f t="shared" si="3"/>
        <v>30</v>
      </c>
      <c r="D356" s="4"/>
      <c r="E356" s="16"/>
    </row>
    <row r="357" spans="1:5" x14ac:dyDescent="0.35">
      <c r="A357" s="9"/>
      <c r="B357" s="4"/>
      <c r="C357" s="4"/>
      <c r="D357" s="4"/>
      <c r="E357" s="16">
        <f>((C356+C358)/2)*(50/27)</f>
        <v>54.629629629629633</v>
      </c>
    </row>
    <row r="358" spans="1:5" x14ac:dyDescent="0.35">
      <c r="A358" s="9">
        <v>5350</v>
      </c>
      <c r="B358" s="4">
        <f>3.4+24.7</f>
        <v>28.099999999999998</v>
      </c>
      <c r="C358" s="4">
        <f t="shared" si="3"/>
        <v>29</v>
      </c>
      <c r="D358" s="4"/>
      <c r="E358" s="16"/>
    </row>
    <row r="359" spans="1:5" x14ac:dyDescent="0.35">
      <c r="A359" s="9"/>
      <c r="B359" s="4"/>
      <c r="C359" s="4"/>
      <c r="D359" s="4"/>
      <c r="E359" s="16">
        <f>((C358+C360)/2)*(50/27)</f>
        <v>55.555555555555557</v>
      </c>
    </row>
    <row r="360" spans="1:5" x14ac:dyDescent="0.35">
      <c r="A360" s="9">
        <v>5400</v>
      </c>
      <c r="B360" s="4">
        <f>3.4+27.1</f>
        <v>30.5</v>
      </c>
      <c r="C360" s="4">
        <f t="shared" si="3"/>
        <v>31</v>
      </c>
      <c r="D360" s="4"/>
      <c r="E360" s="16"/>
    </row>
    <row r="361" spans="1:5" x14ac:dyDescent="0.35">
      <c r="A361" s="9"/>
      <c r="B361" s="4"/>
      <c r="C361" s="4"/>
      <c r="D361" s="4"/>
      <c r="E361" s="16">
        <f>((C360+C362)/2)*(50/27)</f>
        <v>58.333333333333336</v>
      </c>
    </row>
    <row r="362" spans="1:5" x14ac:dyDescent="0.35">
      <c r="A362" s="9">
        <v>5450</v>
      </c>
      <c r="B362" s="4">
        <f>3.4+27.8</f>
        <v>31.2</v>
      </c>
      <c r="C362" s="4">
        <f t="shared" si="3"/>
        <v>32</v>
      </c>
      <c r="D362" s="4"/>
      <c r="E362" s="16"/>
    </row>
    <row r="363" spans="1:5" x14ac:dyDescent="0.35">
      <c r="A363" s="9"/>
      <c r="B363" s="4"/>
      <c r="C363" s="4"/>
      <c r="D363" s="4"/>
      <c r="E363" s="16">
        <f>((C362+C364)/2)*(50/27)</f>
        <v>58.333333333333336</v>
      </c>
    </row>
    <row r="364" spans="1:5" x14ac:dyDescent="0.35">
      <c r="A364" s="9">
        <v>5500</v>
      </c>
      <c r="B364" s="4">
        <f>3.4+27.5</f>
        <v>30.9</v>
      </c>
      <c r="C364" s="4">
        <f t="shared" si="3"/>
        <v>31</v>
      </c>
      <c r="D364" s="4"/>
      <c r="E364" s="16"/>
    </row>
    <row r="365" spans="1:5" x14ac:dyDescent="0.35">
      <c r="A365" s="9"/>
      <c r="B365" s="4"/>
      <c r="C365" s="4"/>
      <c r="D365" s="4"/>
      <c r="E365" s="16">
        <f>((C364+C366)/2)*(50/27)</f>
        <v>60.185185185185183</v>
      </c>
    </row>
    <row r="366" spans="1:5" x14ac:dyDescent="0.35">
      <c r="A366" s="9">
        <v>5550</v>
      </c>
      <c r="B366" s="4">
        <f>3.4+29.8</f>
        <v>33.200000000000003</v>
      </c>
      <c r="C366" s="4">
        <f t="shared" si="3"/>
        <v>34</v>
      </c>
      <c r="D366" s="4"/>
      <c r="E366" s="16"/>
    </row>
    <row r="367" spans="1:5" x14ac:dyDescent="0.35">
      <c r="A367" s="9"/>
      <c r="B367" s="4"/>
      <c r="C367" s="4"/>
      <c r="D367" s="4"/>
      <c r="E367" s="16">
        <f>((C366+C368)/2)*(50/27)</f>
        <v>64.81481481481481</v>
      </c>
    </row>
    <row r="368" spans="1:5" x14ac:dyDescent="0.35">
      <c r="A368" s="9">
        <v>5600</v>
      </c>
      <c r="B368" s="4">
        <f>3.4+32.6</f>
        <v>36</v>
      </c>
      <c r="C368" s="4">
        <f t="shared" si="3"/>
        <v>36</v>
      </c>
      <c r="D368" s="4"/>
      <c r="E368" s="16"/>
    </row>
    <row r="369" spans="1:5" x14ac:dyDescent="0.35">
      <c r="A369" s="9"/>
      <c r="B369" s="4"/>
      <c r="C369" s="4"/>
      <c r="D369" s="4"/>
      <c r="E369" s="16">
        <f>((C368+C370)/2)*(50/27)</f>
        <v>65.740740740740748</v>
      </c>
    </row>
    <row r="370" spans="1:5" x14ac:dyDescent="0.35">
      <c r="A370" s="9">
        <v>5650</v>
      </c>
      <c r="B370" s="4">
        <f>3.4+31.4</f>
        <v>34.799999999999997</v>
      </c>
      <c r="C370" s="4">
        <f t="shared" si="3"/>
        <v>35</v>
      </c>
      <c r="D370" s="4"/>
      <c r="E370" s="16"/>
    </row>
    <row r="371" spans="1:5" x14ac:dyDescent="0.35">
      <c r="A371" s="9"/>
      <c r="B371" s="4"/>
      <c r="C371" s="4"/>
      <c r="D371" s="4"/>
      <c r="E371" s="16">
        <f>((C370+C372)/2)*(50/27)</f>
        <v>62.037037037037038</v>
      </c>
    </row>
    <row r="372" spans="1:5" x14ac:dyDescent="0.35">
      <c r="A372" s="9">
        <v>5700</v>
      </c>
      <c r="B372" s="4">
        <f>3.4+28.1</f>
        <v>31.5</v>
      </c>
      <c r="C372" s="4">
        <f t="shared" si="3"/>
        <v>32</v>
      </c>
      <c r="D372" s="4"/>
      <c r="E372" s="16"/>
    </row>
    <row r="373" spans="1:5" x14ac:dyDescent="0.35">
      <c r="A373" s="9"/>
      <c r="B373" s="4"/>
      <c r="C373" s="4"/>
      <c r="D373" s="4"/>
      <c r="E373" s="16">
        <f>((C372+C374)/2)*(50/27)</f>
        <v>78.703703703703709</v>
      </c>
    </row>
    <row r="374" spans="1:5" x14ac:dyDescent="0.35">
      <c r="A374" s="9">
        <v>5750</v>
      </c>
      <c r="B374" s="4">
        <f>15.2+37.1</f>
        <v>52.3</v>
      </c>
      <c r="C374" s="4">
        <f t="shared" si="3"/>
        <v>53</v>
      </c>
      <c r="D374" s="4"/>
      <c r="E374" s="16"/>
    </row>
    <row r="375" spans="1:5" x14ac:dyDescent="0.35">
      <c r="A375" s="9"/>
      <c r="B375" s="4"/>
      <c r="C375" s="4"/>
      <c r="D375" s="4"/>
      <c r="E375" s="16">
        <f>((C374+C376)/2)*(50/27)</f>
        <v>102.77777777777777</v>
      </c>
    </row>
    <row r="376" spans="1:5" x14ac:dyDescent="0.35">
      <c r="A376" s="9">
        <v>5800</v>
      </c>
      <c r="B376" s="4">
        <f>19.8+37.5</f>
        <v>57.3</v>
      </c>
      <c r="C376" s="4">
        <f t="shared" si="3"/>
        <v>58</v>
      </c>
      <c r="D376" s="4"/>
      <c r="E376" s="16"/>
    </row>
    <row r="377" spans="1:5" x14ac:dyDescent="0.35">
      <c r="A377" s="9"/>
      <c r="B377" s="4"/>
      <c r="C377" s="4"/>
      <c r="D377" s="4"/>
      <c r="E377" s="16">
        <f>((C376+C378)/2)*(50/27)</f>
        <v>109.25925925925927</v>
      </c>
    </row>
    <row r="378" spans="1:5" x14ac:dyDescent="0.35">
      <c r="A378" s="9">
        <v>5850</v>
      </c>
      <c r="B378" s="4">
        <f>23.7+35.5</f>
        <v>59.2</v>
      </c>
      <c r="C378" s="4">
        <f t="shared" si="3"/>
        <v>60</v>
      </c>
      <c r="D378" s="4"/>
      <c r="E378" s="16"/>
    </row>
    <row r="379" spans="1:5" x14ac:dyDescent="0.35">
      <c r="A379" s="9"/>
      <c r="B379" s="4"/>
      <c r="C379" s="4"/>
      <c r="D379" s="4"/>
      <c r="E379" s="16">
        <f>((C378+C380)/2)*(50/27)</f>
        <v>109.25925925925927</v>
      </c>
    </row>
    <row r="380" spans="1:5" x14ac:dyDescent="0.35">
      <c r="A380" s="9">
        <v>5900</v>
      </c>
      <c r="B380" s="4">
        <f>24.5+32.6</f>
        <v>57.1</v>
      </c>
      <c r="C380" s="4">
        <f t="shared" si="3"/>
        <v>58</v>
      </c>
      <c r="D380" s="4"/>
      <c r="E380" s="16"/>
    </row>
    <row r="381" spans="1:5" x14ac:dyDescent="0.35">
      <c r="A381" s="9"/>
      <c r="B381" s="4"/>
      <c r="C381" s="4"/>
      <c r="D381" s="4"/>
      <c r="E381" s="16">
        <f>((C380+C382)/2)*(50/27)</f>
        <v>103.70370370370371</v>
      </c>
    </row>
    <row r="382" spans="1:5" x14ac:dyDescent="0.35">
      <c r="A382" s="9">
        <v>5950</v>
      </c>
      <c r="B382" s="4">
        <f>23.9+29.2</f>
        <v>53.099999999999994</v>
      </c>
      <c r="C382" s="4">
        <f t="shared" si="3"/>
        <v>54</v>
      </c>
      <c r="D382" s="4"/>
      <c r="E382" s="16"/>
    </row>
    <row r="383" spans="1:5" x14ac:dyDescent="0.35">
      <c r="A383" s="9"/>
      <c r="B383" s="4"/>
      <c r="C383" s="4"/>
      <c r="D383" s="4"/>
      <c r="E383" s="16">
        <f>((C382+C384)/2)*(50/27)</f>
        <v>100</v>
      </c>
    </row>
    <row r="384" spans="1:5" x14ac:dyDescent="0.35">
      <c r="A384" s="9">
        <v>6000</v>
      </c>
      <c r="B384" s="4">
        <f>23.6+29.6</f>
        <v>53.2</v>
      </c>
      <c r="C384" s="4">
        <f t="shared" si="3"/>
        <v>54</v>
      </c>
      <c r="D384" s="4"/>
      <c r="E384" s="16"/>
    </row>
    <row r="385" spans="1:5" x14ac:dyDescent="0.35">
      <c r="A385" s="9"/>
      <c r="B385" s="4"/>
      <c r="C385" s="4"/>
      <c r="D385" s="4"/>
      <c r="E385" s="16">
        <f>((C384+C386)/2)*(50/27)</f>
        <v>99.074074074074076</v>
      </c>
    </row>
    <row r="386" spans="1:5" x14ac:dyDescent="0.35">
      <c r="A386" s="9">
        <v>6050</v>
      </c>
      <c r="B386" s="4">
        <f>23.2+29.5</f>
        <v>52.7</v>
      </c>
      <c r="C386" s="4">
        <f t="shared" si="3"/>
        <v>53</v>
      </c>
      <c r="D386" s="4"/>
      <c r="E386" s="16"/>
    </row>
    <row r="387" spans="1:5" x14ac:dyDescent="0.35">
      <c r="A387" s="9"/>
      <c r="B387" s="4"/>
      <c r="C387" s="4"/>
      <c r="D387" s="4"/>
      <c r="E387" s="16">
        <f>((C386+C388)/2)*(50/27)</f>
        <v>98.148148148148152</v>
      </c>
    </row>
    <row r="388" spans="1:5" x14ac:dyDescent="0.35">
      <c r="A388" s="9">
        <v>6100</v>
      </c>
      <c r="B388" s="4">
        <f>23.5+28.8</f>
        <v>52.3</v>
      </c>
      <c r="C388" s="4">
        <f t="shared" si="3"/>
        <v>53</v>
      </c>
      <c r="D388" s="4"/>
      <c r="E388" s="16"/>
    </row>
    <row r="389" spans="1:5" x14ac:dyDescent="0.35">
      <c r="A389" s="9"/>
      <c r="B389" s="4"/>
      <c r="C389" s="4"/>
      <c r="D389" s="4"/>
      <c r="E389" s="16">
        <f>((C388+C390)/2)*(50/27)</f>
        <v>100</v>
      </c>
    </row>
    <row r="390" spans="1:5" x14ac:dyDescent="0.35">
      <c r="A390" s="9">
        <v>6150</v>
      </c>
      <c r="B390" s="4">
        <f>24.2+30.2</f>
        <v>54.4</v>
      </c>
      <c r="C390" s="4">
        <f t="shared" si="3"/>
        <v>55</v>
      </c>
      <c r="D390" s="4"/>
      <c r="E390" s="16"/>
    </row>
    <row r="391" spans="1:5" x14ac:dyDescent="0.35">
      <c r="A391" s="9"/>
      <c r="B391" s="4"/>
      <c r="C391" s="4"/>
      <c r="D391" s="4"/>
      <c r="E391" s="16">
        <f>((C390+C392)/2)*(50/27)</f>
        <v>104.62962962962963</v>
      </c>
    </row>
    <row r="392" spans="1:5" x14ac:dyDescent="0.35">
      <c r="A392" s="9">
        <v>6200</v>
      </c>
      <c r="B392" s="4">
        <f>23.8+33.7</f>
        <v>57.5</v>
      </c>
      <c r="C392" s="4">
        <f t="shared" si="3"/>
        <v>58</v>
      </c>
      <c r="D392" s="4"/>
      <c r="E392" s="16"/>
    </row>
    <row r="393" spans="1:5" x14ac:dyDescent="0.35">
      <c r="A393" s="9"/>
      <c r="B393" s="4"/>
      <c r="C393" s="4"/>
      <c r="D393" s="4"/>
      <c r="E393" s="16">
        <f>((C392+C394)/2)*(50/27)</f>
        <v>110.18518518518519</v>
      </c>
    </row>
    <row r="394" spans="1:5" x14ac:dyDescent="0.35">
      <c r="A394" s="9">
        <v>6250</v>
      </c>
      <c r="B394" s="4">
        <f>23+37.4</f>
        <v>60.4</v>
      </c>
      <c r="C394" s="4">
        <f t="shared" si="3"/>
        <v>61</v>
      </c>
      <c r="D394" s="4"/>
      <c r="E394" s="16"/>
    </row>
    <row r="395" spans="1:5" x14ac:dyDescent="0.35">
      <c r="A395" s="9"/>
      <c r="B395" s="4"/>
      <c r="C395" s="4"/>
      <c r="D395" s="4"/>
      <c r="E395" s="16">
        <f>((C394+C396)/2)*(50/27)</f>
        <v>113.88888888888889</v>
      </c>
    </row>
    <row r="396" spans="1:5" x14ac:dyDescent="0.35">
      <c r="A396" s="9">
        <v>6300</v>
      </c>
      <c r="B396" s="4">
        <f>22.6+38.6</f>
        <v>61.2</v>
      </c>
      <c r="C396" s="4">
        <f t="shared" si="3"/>
        <v>62</v>
      </c>
      <c r="D396" s="4"/>
      <c r="E396" s="16"/>
    </row>
    <row r="397" spans="1:5" x14ac:dyDescent="0.35">
      <c r="A397" s="9"/>
      <c r="B397" s="4"/>
      <c r="C397" s="4"/>
      <c r="D397" s="4"/>
      <c r="E397" s="16">
        <f>((C396+C398)/2)*(50/27)</f>
        <v>114.81481481481481</v>
      </c>
    </row>
    <row r="398" spans="1:5" x14ac:dyDescent="0.35">
      <c r="A398" s="9">
        <v>6350</v>
      </c>
      <c r="B398" s="4">
        <f>23+38.7</f>
        <v>61.7</v>
      </c>
      <c r="C398" s="4">
        <f t="shared" si="3"/>
        <v>62</v>
      </c>
      <c r="D398" s="4"/>
      <c r="E398" s="16"/>
    </row>
    <row r="399" spans="1:5" x14ac:dyDescent="0.35">
      <c r="A399" s="9"/>
      <c r="B399" s="4"/>
      <c r="C399" s="4"/>
      <c r="D399" s="4"/>
      <c r="E399" s="16">
        <f>((C398+C400)/2)*(50/27)</f>
        <v>130.55555555555554</v>
      </c>
    </row>
    <row r="400" spans="1:5" x14ac:dyDescent="0.35">
      <c r="A400" s="9">
        <v>6400</v>
      </c>
      <c r="B400" s="4">
        <f>37.1+41.1</f>
        <v>78.2</v>
      </c>
      <c r="C400" s="4">
        <f t="shared" si="3"/>
        <v>79</v>
      </c>
      <c r="D400" s="4"/>
      <c r="E400" s="16"/>
    </row>
    <row r="401" spans="1:5" x14ac:dyDescent="0.35">
      <c r="A401" s="9"/>
      <c r="B401" s="4"/>
      <c r="C401" s="4"/>
      <c r="D401" s="4"/>
      <c r="E401" s="16">
        <f>((C400+C402)/2)*(50/27)</f>
        <v>150</v>
      </c>
    </row>
    <row r="402" spans="1:5" x14ac:dyDescent="0.35">
      <c r="A402" s="9">
        <v>6450</v>
      </c>
      <c r="B402" s="4">
        <f>36.7+4+42.1</f>
        <v>82.800000000000011</v>
      </c>
      <c r="C402" s="4">
        <f t="shared" ref="C402:C528" si="4">ROUNDUP(B402,0)</f>
        <v>83</v>
      </c>
      <c r="D402" s="4"/>
      <c r="E402" s="16"/>
    </row>
    <row r="403" spans="1:5" x14ac:dyDescent="0.35">
      <c r="A403" s="9"/>
      <c r="B403" s="4"/>
      <c r="C403" s="4"/>
      <c r="D403" s="4"/>
      <c r="E403" s="16">
        <f>((C402+C404)/2)*(50/27)</f>
        <v>154.62962962962962</v>
      </c>
    </row>
    <row r="404" spans="1:5" x14ac:dyDescent="0.35">
      <c r="A404" s="9">
        <v>6500</v>
      </c>
      <c r="B404" s="4">
        <f>38.4+6.8+38.6</f>
        <v>83.8</v>
      </c>
      <c r="C404" s="4">
        <f t="shared" si="4"/>
        <v>84</v>
      </c>
      <c r="D404" s="4"/>
      <c r="E404" s="16"/>
    </row>
    <row r="405" spans="1:5" x14ac:dyDescent="0.35">
      <c r="A405" s="9"/>
      <c r="B405" s="4"/>
      <c r="C405" s="4"/>
      <c r="D405" s="4"/>
      <c r="E405" s="16">
        <f>((C404+C406)/2)*(50/27)</f>
        <v>150.92592592592592</v>
      </c>
    </row>
    <row r="406" spans="1:5" x14ac:dyDescent="0.35">
      <c r="A406" s="9">
        <v>6550</v>
      </c>
      <c r="B406" s="4">
        <f>44.1+4.4+30.4</f>
        <v>78.900000000000006</v>
      </c>
      <c r="C406" s="4">
        <f t="shared" si="4"/>
        <v>79</v>
      </c>
      <c r="D406" s="4"/>
      <c r="E406" s="16"/>
    </row>
    <row r="407" spans="1:5" x14ac:dyDescent="0.35">
      <c r="A407" s="9"/>
      <c r="B407" s="4"/>
      <c r="C407" s="4"/>
      <c r="D407" s="4"/>
      <c r="E407" s="16">
        <f>((C406+C408)/2)*(50/27)</f>
        <v>145.37037037037038</v>
      </c>
    </row>
    <row r="408" spans="1:5" x14ac:dyDescent="0.35">
      <c r="A408" s="9">
        <v>6600</v>
      </c>
      <c r="B408" s="4">
        <f>50.8+4.4+22</f>
        <v>77.199999999999989</v>
      </c>
      <c r="C408" s="4">
        <f t="shared" si="4"/>
        <v>78</v>
      </c>
      <c r="D408" s="4"/>
      <c r="E408" s="16"/>
    </row>
    <row r="409" spans="1:5" x14ac:dyDescent="0.35">
      <c r="A409" s="9"/>
      <c r="B409" s="4"/>
      <c r="C409" s="4"/>
      <c r="D409" s="4"/>
      <c r="E409" s="16">
        <f>((C408+C410)/2)*(50/27)</f>
        <v>186.11111111111111</v>
      </c>
    </row>
    <row r="410" spans="1:5" x14ac:dyDescent="0.35">
      <c r="A410" s="9">
        <v>6650</v>
      </c>
      <c r="B410" s="4">
        <f>81+9.4+32.1</f>
        <v>122.5</v>
      </c>
      <c r="C410" s="4">
        <f t="shared" si="4"/>
        <v>123</v>
      </c>
      <c r="D410" s="4"/>
      <c r="E410" s="16"/>
    </row>
    <row r="411" spans="1:5" x14ac:dyDescent="0.35">
      <c r="A411" s="9"/>
      <c r="B411" s="4"/>
      <c r="C411" s="4"/>
      <c r="D411" s="4"/>
      <c r="E411" s="16">
        <f>((C410+C412)/2)*(50/27)</f>
        <v>290.74074074074076</v>
      </c>
    </row>
    <row r="412" spans="1:5" x14ac:dyDescent="0.35">
      <c r="A412" s="9">
        <v>6700</v>
      </c>
      <c r="B412" s="4">
        <f>53.4+102.2+35.4</f>
        <v>191</v>
      </c>
      <c r="C412" s="4">
        <f t="shared" si="4"/>
        <v>191</v>
      </c>
      <c r="D412" s="4"/>
      <c r="E412" s="16"/>
    </row>
    <row r="413" spans="1:5" x14ac:dyDescent="0.35">
      <c r="A413" s="9"/>
      <c r="B413" s="4"/>
      <c r="C413" s="4"/>
      <c r="D413" s="4"/>
      <c r="E413" s="16">
        <f>((C412+C414)/2)*(50/27)</f>
        <v>496.2962962962963</v>
      </c>
    </row>
    <row r="414" spans="1:5" x14ac:dyDescent="0.35">
      <c r="A414" s="9">
        <v>6750</v>
      </c>
      <c r="B414" s="4">
        <f>17.7+317.6+1.7+7.4+0.3</f>
        <v>344.7</v>
      </c>
      <c r="C414" s="4">
        <f t="shared" si="4"/>
        <v>345</v>
      </c>
      <c r="D414" s="4"/>
      <c r="E414" s="16"/>
    </row>
    <row r="415" spans="1:5" x14ac:dyDescent="0.35">
      <c r="A415" s="9"/>
      <c r="B415" s="4"/>
      <c r="C415" s="4"/>
      <c r="D415" s="4"/>
      <c r="E415" s="16">
        <f>((C414+C416)/2)*(50/27)</f>
        <v>732.40740740740739</v>
      </c>
    </row>
    <row r="416" spans="1:5" x14ac:dyDescent="0.35">
      <c r="A416" s="9">
        <v>6800</v>
      </c>
      <c r="B416" s="4">
        <f>2+440.2+3.6</f>
        <v>445.8</v>
      </c>
      <c r="C416" s="4">
        <f t="shared" si="4"/>
        <v>446</v>
      </c>
      <c r="D416" s="4"/>
      <c r="E416" s="16"/>
    </row>
    <row r="417" spans="1:5" x14ac:dyDescent="0.35">
      <c r="A417" s="9"/>
      <c r="B417" s="4"/>
      <c r="C417" s="4"/>
      <c r="D417" s="4"/>
      <c r="E417" s="16">
        <f>((C416+C418)/2)*(50/27)</f>
        <v>862.03703703703707</v>
      </c>
    </row>
    <row r="418" spans="1:5" x14ac:dyDescent="0.35">
      <c r="A418" s="9">
        <v>6850</v>
      </c>
      <c r="B418" s="4">
        <f>1.4+480.5+0.4+2.3</f>
        <v>484.59999999999997</v>
      </c>
      <c r="C418" s="4">
        <f t="shared" si="4"/>
        <v>485</v>
      </c>
      <c r="D418" s="4"/>
      <c r="E418" s="16"/>
    </row>
    <row r="419" spans="1:5" x14ac:dyDescent="0.35">
      <c r="A419" s="9"/>
      <c r="B419" s="4"/>
      <c r="C419" s="4"/>
      <c r="D419" s="4"/>
      <c r="E419" s="16">
        <f>((C418+C420)/2)*(50/27)</f>
        <v>911.11111111111109</v>
      </c>
    </row>
    <row r="420" spans="1:5" x14ac:dyDescent="0.35">
      <c r="A420" s="9">
        <v>6900</v>
      </c>
      <c r="B420" s="4">
        <f>0.8+495.7+1.7</f>
        <v>498.2</v>
      </c>
      <c r="C420" s="4">
        <f t="shared" si="4"/>
        <v>499</v>
      </c>
      <c r="D420" s="4"/>
      <c r="E420" s="16"/>
    </row>
    <row r="421" spans="1:5" x14ac:dyDescent="0.35">
      <c r="A421" s="9"/>
      <c r="B421" s="4"/>
      <c r="C421" s="4"/>
      <c r="D421" s="4"/>
      <c r="E421" s="16">
        <f>((C420+C422)/2)*(50/27)</f>
        <v>870.37037037037032</v>
      </c>
    </row>
    <row r="422" spans="1:5" x14ac:dyDescent="0.35">
      <c r="A422" s="9">
        <v>6950</v>
      </c>
      <c r="B422" s="4">
        <f>0.5+438.5+1.1</f>
        <v>440.1</v>
      </c>
      <c r="C422" s="4">
        <f t="shared" si="4"/>
        <v>441</v>
      </c>
      <c r="D422" s="4"/>
      <c r="E422" s="16"/>
    </row>
    <row r="423" spans="1:5" x14ac:dyDescent="0.35">
      <c r="A423" s="9"/>
      <c r="B423" s="4"/>
      <c r="C423" s="4"/>
      <c r="D423" s="4"/>
      <c r="E423" s="16">
        <f>((C422+C424)/2)*(50/27)</f>
        <v>850.92592592592598</v>
      </c>
    </row>
    <row r="424" spans="1:5" x14ac:dyDescent="0.35">
      <c r="A424" s="9">
        <v>7000</v>
      </c>
      <c r="B424" s="4">
        <f>0.5+475.8+1.2</f>
        <v>477.5</v>
      </c>
      <c r="C424" s="4">
        <f t="shared" si="4"/>
        <v>478</v>
      </c>
      <c r="D424" s="4"/>
      <c r="E424" s="16"/>
    </row>
    <row r="425" spans="1:5" x14ac:dyDescent="0.35">
      <c r="A425" s="9"/>
      <c r="B425" s="4"/>
      <c r="C425" s="4"/>
      <c r="D425" s="4"/>
      <c r="E425" s="16">
        <f>((C424+C426)/2)*(50/27)</f>
        <v>890.74074074074076</v>
      </c>
    </row>
    <row r="426" spans="1:5" x14ac:dyDescent="0.35">
      <c r="A426" s="9">
        <v>7050</v>
      </c>
      <c r="B426" s="4">
        <f>0.1+482.4+1.3</f>
        <v>483.8</v>
      </c>
      <c r="C426" s="4">
        <f t="shared" si="4"/>
        <v>484</v>
      </c>
      <c r="D426" s="4"/>
      <c r="E426" s="16"/>
    </row>
    <row r="427" spans="1:5" x14ac:dyDescent="0.35">
      <c r="A427" s="9"/>
      <c r="B427" s="4"/>
      <c r="C427" s="4"/>
      <c r="D427" s="4"/>
      <c r="E427" s="16">
        <f>((C426+C428)/2)*(50/27)</f>
        <v>934.25925925925924</v>
      </c>
    </row>
    <row r="428" spans="1:5" x14ac:dyDescent="0.35">
      <c r="A428" s="9">
        <v>7100</v>
      </c>
      <c r="B428" s="4">
        <f>0.5+523.6</f>
        <v>524.1</v>
      </c>
      <c r="C428" s="4">
        <f t="shared" si="4"/>
        <v>525</v>
      </c>
      <c r="D428" s="4"/>
      <c r="E428" s="16"/>
    </row>
    <row r="429" spans="1:5" x14ac:dyDescent="0.35">
      <c r="A429" s="9"/>
      <c r="B429" s="4"/>
      <c r="C429" s="4"/>
      <c r="D429" s="4"/>
      <c r="E429" s="16">
        <f>((C428+C430)/2)*(50/27)</f>
        <v>978.7037037037037</v>
      </c>
    </row>
    <row r="430" spans="1:5" x14ac:dyDescent="0.35">
      <c r="A430" s="9">
        <v>7150</v>
      </c>
      <c r="B430" s="4">
        <f>0.6+531.4</f>
        <v>532</v>
      </c>
      <c r="C430" s="4">
        <f t="shared" si="4"/>
        <v>532</v>
      </c>
      <c r="D430" s="4"/>
      <c r="E430" s="16"/>
    </row>
    <row r="431" spans="1:5" x14ac:dyDescent="0.35">
      <c r="A431" s="9"/>
      <c r="B431" s="4"/>
      <c r="C431" s="4"/>
      <c r="D431" s="4"/>
      <c r="E431" s="16">
        <f>((C430+C432)/2)*(50/27)</f>
        <v>982.40740740740739</v>
      </c>
    </row>
    <row r="432" spans="1:5" x14ac:dyDescent="0.35">
      <c r="A432" s="9">
        <v>7200</v>
      </c>
      <c r="B432" s="4">
        <f>4.1+524.4</f>
        <v>528.5</v>
      </c>
      <c r="C432" s="4">
        <f t="shared" si="4"/>
        <v>529</v>
      </c>
      <c r="D432" s="4"/>
      <c r="E432" s="16"/>
    </row>
    <row r="433" spans="1:5" x14ac:dyDescent="0.35">
      <c r="A433" s="9"/>
      <c r="B433" s="4"/>
      <c r="C433" s="4"/>
      <c r="D433" s="4"/>
      <c r="E433" s="16">
        <f>((C432+C434)/2)*(50/27)</f>
        <v>954.62962962962968</v>
      </c>
    </row>
    <row r="434" spans="1:5" x14ac:dyDescent="0.35">
      <c r="A434" s="9">
        <v>7250</v>
      </c>
      <c r="B434" s="4">
        <v>501.6</v>
      </c>
      <c r="C434" s="4">
        <f t="shared" si="4"/>
        <v>502</v>
      </c>
      <c r="D434" s="4"/>
      <c r="E434" s="16"/>
    </row>
    <row r="435" spans="1:5" x14ac:dyDescent="0.35">
      <c r="A435" s="9"/>
      <c r="B435" s="4"/>
      <c r="C435" s="4"/>
      <c r="D435" s="4"/>
      <c r="E435" s="16">
        <f>((C434+C436)/2)*(50/27)</f>
        <v>878.7037037037037</v>
      </c>
    </row>
    <row r="436" spans="1:5" x14ac:dyDescent="0.35">
      <c r="A436" s="9">
        <v>7300</v>
      </c>
      <c r="B436" s="4">
        <v>446.2</v>
      </c>
      <c r="C436" s="4">
        <f t="shared" si="4"/>
        <v>447</v>
      </c>
      <c r="D436" s="4"/>
      <c r="E436" s="16"/>
    </row>
    <row r="437" spans="1:5" x14ac:dyDescent="0.35">
      <c r="A437" s="9"/>
      <c r="B437" s="4"/>
      <c r="C437" s="4"/>
      <c r="D437" s="4"/>
      <c r="E437" s="16">
        <f>((C436+C438)/2)*(50/27)</f>
        <v>800.92592592592598</v>
      </c>
    </row>
    <row r="438" spans="1:5" x14ac:dyDescent="0.35">
      <c r="A438" s="9">
        <v>7350</v>
      </c>
      <c r="B438" s="4">
        <v>417.9</v>
      </c>
      <c r="C438" s="4">
        <f t="shared" si="4"/>
        <v>418</v>
      </c>
      <c r="D438" s="4"/>
      <c r="E438" s="16"/>
    </row>
    <row r="439" spans="1:5" x14ac:dyDescent="0.35">
      <c r="A439" s="9"/>
      <c r="B439" s="4"/>
      <c r="C439" s="4"/>
      <c r="D439" s="4"/>
      <c r="E439" s="16">
        <f>((C438+C440)/2)*(50/27)</f>
        <v>712.96296296296293</v>
      </c>
    </row>
    <row r="440" spans="1:5" x14ac:dyDescent="0.35">
      <c r="A440" s="9">
        <v>7400</v>
      </c>
      <c r="B440" s="4">
        <v>351.6</v>
      </c>
      <c r="C440" s="4">
        <f t="shared" si="4"/>
        <v>352</v>
      </c>
      <c r="D440" s="4"/>
      <c r="E440" s="16"/>
    </row>
    <row r="441" spans="1:5" x14ac:dyDescent="0.35">
      <c r="A441" s="9"/>
      <c r="B441" s="4"/>
      <c r="C441" s="4"/>
      <c r="D441" s="4"/>
      <c r="E441" s="16">
        <f>((C440+C442)/2)*(50/27)</f>
        <v>632.40740740740739</v>
      </c>
    </row>
    <row r="442" spans="1:5" x14ac:dyDescent="0.35">
      <c r="A442" s="9">
        <v>7450</v>
      </c>
      <c r="B442" s="4">
        <v>330.5</v>
      </c>
      <c r="C442" s="4">
        <f t="shared" si="4"/>
        <v>331</v>
      </c>
      <c r="D442" s="4"/>
      <c r="E442" s="16"/>
    </row>
    <row r="443" spans="1:5" x14ac:dyDescent="0.35">
      <c r="A443" s="9"/>
      <c r="B443" s="4"/>
      <c r="C443" s="4"/>
      <c r="D443" s="4"/>
      <c r="E443" s="16">
        <f>((C442+C444)/2)*(50/27)</f>
        <v>630.55555555555554</v>
      </c>
    </row>
    <row r="444" spans="1:5" x14ac:dyDescent="0.35">
      <c r="A444" s="9">
        <v>7500</v>
      </c>
      <c r="B444" s="4">
        <v>349.2</v>
      </c>
      <c r="C444" s="4">
        <f t="shared" si="4"/>
        <v>350</v>
      </c>
      <c r="D444" s="4"/>
      <c r="E444" s="16"/>
    </row>
    <row r="445" spans="1:5" x14ac:dyDescent="0.35">
      <c r="A445" s="9"/>
      <c r="B445" s="4"/>
      <c r="C445" s="4"/>
      <c r="D445" s="4"/>
      <c r="E445" s="16">
        <f>((C444+C446)/2)*(50/27)</f>
        <v>660.18518518518522</v>
      </c>
    </row>
    <row r="446" spans="1:5" x14ac:dyDescent="0.35">
      <c r="A446" s="9">
        <v>7550</v>
      </c>
      <c r="B446" s="4">
        <v>362.6</v>
      </c>
      <c r="C446" s="4">
        <f t="shared" si="4"/>
        <v>363</v>
      </c>
      <c r="D446" s="4"/>
      <c r="E446" s="16"/>
    </row>
    <row r="447" spans="1:5" x14ac:dyDescent="0.35">
      <c r="A447" s="9"/>
      <c r="B447" s="4"/>
      <c r="C447" s="4"/>
      <c r="D447" s="4"/>
      <c r="E447" s="16">
        <f>((C446+C448)/2)*(50/27)</f>
        <v>702.77777777777783</v>
      </c>
    </row>
    <row r="448" spans="1:5" x14ac:dyDescent="0.35">
      <c r="A448" s="9">
        <v>7600</v>
      </c>
      <c r="B448" s="4">
        <v>396</v>
      </c>
      <c r="C448" s="4">
        <f t="shared" si="4"/>
        <v>396</v>
      </c>
      <c r="D448" s="4"/>
      <c r="E448" s="16"/>
    </row>
    <row r="449" spans="1:5" x14ac:dyDescent="0.35">
      <c r="A449" s="9"/>
      <c r="B449" s="4"/>
      <c r="C449" s="4"/>
      <c r="D449" s="4"/>
      <c r="E449" s="16">
        <f>((C448+C450)/2)*(50/27)</f>
        <v>742.59259259259261</v>
      </c>
    </row>
    <row r="450" spans="1:5" x14ac:dyDescent="0.35">
      <c r="A450" s="9">
        <v>7650</v>
      </c>
      <c r="B450" s="4">
        <v>405.3</v>
      </c>
      <c r="C450" s="4">
        <f t="shared" si="4"/>
        <v>406</v>
      </c>
      <c r="D450" s="4"/>
      <c r="E450" s="16"/>
    </row>
    <row r="451" spans="1:5" x14ac:dyDescent="0.35">
      <c r="A451" s="9"/>
      <c r="B451" s="4"/>
      <c r="C451" s="4"/>
      <c r="D451" s="4"/>
      <c r="E451" s="16">
        <f>((C450+C452)/2)*(50/27)</f>
        <v>750</v>
      </c>
    </row>
    <row r="452" spans="1:5" x14ac:dyDescent="0.35">
      <c r="A452" s="9">
        <v>7700</v>
      </c>
      <c r="B452" s="4">
        <v>403.4</v>
      </c>
      <c r="C452" s="4">
        <f t="shared" si="4"/>
        <v>404</v>
      </c>
      <c r="D452" s="4"/>
      <c r="E452" s="16"/>
    </row>
    <row r="453" spans="1:5" x14ac:dyDescent="0.35">
      <c r="A453" s="9"/>
      <c r="B453" s="4"/>
      <c r="C453" s="4"/>
      <c r="D453" s="4"/>
      <c r="E453" s="16">
        <f>((C452+C454)/2)*(50/27)</f>
        <v>744.44444444444446</v>
      </c>
    </row>
    <row r="454" spans="1:5" x14ac:dyDescent="0.35">
      <c r="A454" s="9">
        <v>7750</v>
      </c>
      <c r="B454" s="4">
        <v>399.2</v>
      </c>
      <c r="C454" s="4">
        <f t="shared" si="4"/>
        <v>400</v>
      </c>
      <c r="D454" s="4"/>
      <c r="E454" s="16"/>
    </row>
    <row r="455" spans="1:5" x14ac:dyDescent="0.35">
      <c r="A455" s="9"/>
      <c r="B455" s="4"/>
      <c r="C455" s="4"/>
      <c r="D455" s="4"/>
      <c r="E455" s="16">
        <f>((C454+C456)/2)*(50/27)</f>
        <v>726.85185185185185</v>
      </c>
    </row>
    <row r="456" spans="1:5" x14ac:dyDescent="0.35">
      <c r="A456" s="9">
        <v>7800</v>
      </c>
      <c r="B456" s="4">
        <v>384.8</v>
      </c>
      <c r="C456" s="4">
        <f t="shared" si="4"/>
        <v>385</v>
      </c>
      <c r="D456" s="4"/>
      <c r="E456" s="16"/>
    </row>
    <row r="457" spans="1:5" x14ac:dyDescent="0.35">
      <c r="A457" s="9"/>
      <c r="B457" s="4"/>
      <c r="C457" s="4"/>
      <c r="D457" s="4"/>
      <c r="E457" s="16">
        <f>((C456+C458)/2)*(50/27)</f>
        <v>691.66666666666663</v>
      </c>
    </row>
    <row r="458" spans="1:5" x14ac:dyDescent="0.35">
      <c r="A458" s="9">
        <v>7850</v>
      </c>
      <c r="B458" s="4">
        <v>361.2</v>
      </c>
      <c r="C458" s="4">
        <f t="shared" si="4"/>
        <v>362</v>
      </c>
      <c r="D458" s="4"/>
      <c r="E458" s="16"/>
    </row>
    <row r="459" spans="1:5" x14ac:dyDescent="0.35">
      <c r="A459" s="9"/>
      <c r="B459" s="4"/>
      <c r="C459" s="4"/>
      <c r="D459" s="4"/>
      <c r="E459" s="16">
        <f>((C458+C460)/2)*(50/27)</f>
        <v>458.33333333333331</v>
      </c>
    </row>
    <row r="460" spans="1:5" x14ac:dyDescent="0.35">
      <c r="A460" s="9">
        <v>7900</v>
      </c>
      <c r="B460" s="4">
        <v>132.80000000000001</v>
      </c>
      <c r="C460" s="4">
        <f t="shared" si="4"/>
        <v>133</v>
      </c>
      <c r="D460" s="4"/>
      <c r="E460" s="16"/>
    </row>
    <row r="461" spans="1:5" x14ac:dyDescent="0.35">
      <c r="A461" s="9"/>
      <c r="B461" s="4"/>
      <c r="C461" s="4"/>
      <c r="D461" s="4"/>
      <c r="E461" s="16">
        <f>((C460+C462)/2)*(50/27)</f>
        <v>214.81481481481481</v>
      </c>
    </row>
    <row r="462" spans="1:5" x14ac:dyDescent="0.35">
      <c r="A462" s="9">
        <v>7950</v>
      </c>
      <c r="B462" s="4">
        <f>3.7+95</f>
        <v>98.7</v>
      </c>
      <c r="C462" s="4">
        <f t="shared" si="4"/>
        <v>99</v>
      </c>
      <c r="D462" s="4"/>
      <c r="E462" s="16"/>
    </row>
    <row r="463" spans="1:5" x14ac:dyDescent="0.35">
      <c r="A463" s="9"/>
      <c r="B463" s="4"/>
      <c r="C463" s="4"/>
      <c r="D463" s="4"/>
      <c r="E463" s="16">
        <f>((C462+C464)/2)*(50/27)</f>
        <v>104.62962962962963</v>
      </c>
    </row>
    <row r="464" spans="1:5" x14ac:dyDescent="0.35">
      <c r="A464" s="9">
        <v>8000</v>
      </c>
      <c r="B464" s="4">
        <f>9.5+3.7</f>
        <v>13.2</v>
      </c>
      <c r="C464" s="4">
        <f t="shared" si="4"/>
        <v>14</v>
      </c>
      <c r="D464" s="4"/>
      <c r="E464" s="16"/>
    </row>
    <row r="465" spans="1:5" x14ac:dyDescent="0.35">
      <c r="A465" s="9"/>
      <c r="B465" s="4"/>
      <c r="C465" s="4"/>
      <c r="D465" s="4"/>
      <c r="E465" s="16">
        <f>((C464+C466)/2)*(50/27)</f>
        <v>19.444444444444443</v>
      </c>
    </row>
    <row r="466" spans="1:5" x14ac:dyDescent="0.35">
      <c r="A466" s="9">
        <v>8050</v>
      </c>
      <c r="B466" s="4">
        <f>2.5+4</f>
        <v>6.5</v>
      </c>
      <c r="C466" s="4">
        <f t="shared" si="4"/>
        <v>7</v>
      </c>
      <c r="D466" s="4"/>
      <c r="E466" s="16"/>
    </row>
    <row r="467" spans="1:5" x14ac:dyDescent="0.35">
      <c r="A467" s="9"/>
      <c r="B467" s="4"/>
      <c r="C467" s="4"/>
      <c r="D467" s="4"/>
      <c r="E467" s="16">
        <f>((C466+C468)/2)*(50/27)</f>
        <v>10.185185185185185</v>
      </c>
    </row>
    <row r="468" spans="1:5" x14ac:dyDescent="0.35">
      <c r="A468" s="9">
        <v>8100</v>
      </c>
      <c r="B468" s="4">
        <f>1.6+2.3</f>
        <v>3.9</v>
      </c>
      <c r="C468" s="4">
        <f t="shared" si="4"/>
        <v>4</v>
      </c>
      <c r="D468" s="4"/>
      <c r="E468" s="16"/>
    </row>
    <row r="469" spans="1:5" x14ac:dyDescent="0.35">
      <c r="A469" s="9"/>
      <c r="B469" s="4"/>
      <c r="C469" s="4"/>
      <c r="D469" s="4"/>
      <c r="E469" s="16">
        <f>((C468+C470)/2)*(50/27)</f>
        <v>11.111111111111111</v>
      </c>
    </row>
    <row r="470" spans="1:5" x14ac:dyDescent="0.35">
      <c r="A470" s="9">
        <v>8150</v>
      </c>
      <c r="B470" s="4">
        <f>2.4+5</f>
        <v>7.4</v>
      </c>
      <c r="C470" s="4">
        <f t="shared" si="4"/>
        <v>8</v>
      </c>
      <c r="D470" s="4"/>
      <c r="E470" s="16"/>
    </row>
    <row r="471" spans="1:5" x14ac:dyDescent="0.35">
      <c r="A471" s="9"/>
      <c r="B471" s="4"/>
      <c r="C471" s="4"/>
      <c r="D471" s="4"/>
      <c r="E471" s="16">
        <f>((C470+C472)/2)*(50/27)</f>
        <v>15.74074074074074</v>
      </c>
    </row>
    <row r="472" spans="1:5" x14ac:dyDescent="0.35">
      <c r="A472" s="9">
        <v>8200</v>
      </c>
      <c r="B472" s="4">
        <f>3.4+5.1</f>
        <v>8.5</v>
      </c>
      <c r="C472" s="4">
        <f t="shared" si="4"/>
        <v>9</v>
      </c>
      <c r="D472" s="4"/>
      <c r="E472" s="16"/>
    </row>
    <row r="473" spans="1:5" x14ac:dyDescent="0.35">
      <c r="A473" s="9"/>
      <c r="B473" s="4"/>
      <c r="C473" s="4"/>
      <c r="D473" s="4"/>
      <c r="E473" s="16">
        <f>((C472+C474)/2)*(50/27)</f>
        <v>16.666666666666668</v>
      </c>
    </row>
    <row r="474" spans="1:5" x14ac:dyDescent="0.35">
      <c r="A474" s="9">
        <v>8250</v>
      </c>
      <c r="B474" s="4">
        <f>3.4+4.8</f>
        <v>8.1999999999999993</v>
      </c>
      <c r="C474" s="4">
        <f t="shared" si="4"/>
        <v>9</v>
      </c>
      <c r="D474" s="4"/>
      <c r="E474" s="16"/>
    </row>
    <row r="475" spans="1:5" x14ac:dyDescent="0.35">
      <c r="A475" s="9"/>
      <c r="B475" s="4"/>
      <c r="C475" s="4"/>
      <c r="D475" s="4"/>
      <c r="E475" s="16">
        <f>((C474+C476)/2)*(50/27)</f>
        <v>16.666666666666668</v>
      </c>
    </row>
    <row r="476" spans="1:5" x14ac:dyDescent="0.35">
      <c r="A476" s="9">
        <v>8300</v>
      </c>
      <c r="B476" s="4">
        <f>3.4+4.9</f>
        <v>8.3000000000000007</v>
      </c>
      <c r="C476" s="4">
        <f t="shared" si="4"/>
        <v>9</v>
      </c>
      <c r="D476" s="4"/>
      <c r="E476" s="16"/>
    </row>
    <row r="477" spans="1:5" x14ac:dyDescent="0.35">
      <c r="A477" s="9"/>
      <c r="B477" s="4"/>
      <c r="C477" s="4"/>
      <c r="D477" s="4"/>
      <c r="E477" s="16">
        <f>((C476+C478)/2)*(50/27)</f>
        <v>16.666666666666668</v>
      </c>
    </row>
    <row r="478" spans="1:5" x14ac:dyDescent="0.35">
      <c r="A478" s="9">
        <v>8350</v>
      </c>
      <c r="B478" s="4">
        <f>3.4+5.1</f>
        <v>8.5</v>
      </c>
      <c r="C478" s="4">
        <f t="shared" si="4"/>
        <v>9</v>
      </c>
      <c r="D478" s="4"/>
      <c r="E478" s="16"/>
    </row>
    <row r="479" spans="1:5" x14ac:dyDescent="0.35">
      <c r="A479" s="9"/>
      <c r="B479" s="4"/>
      <c r="C479" s="4"/>
      <c r="D479" s="4"/>
      <c r="E479" s="16">
        <f>((C478+C480)/2)*(50/27)</f>
        <v>16.666666666666668</v>
      </c>
    </row>
    <row r="480" spans="1:5" x14ac:dyDescent="0.35">
      <c r="A480" s="9">
        <v>8400</v>
      </c>
      <c r="B480" s="4">
        <f>3.4+5.1</f>
        <v>8.5</v>
      </c>
      <c r="C480" s="4">
        <f t="shared" si="4"/>
        <v>9</v>
      </c>
      <c r="D480" s="4"/>
      <c r="E480" s="16"/>
    </row>
    <row r="481" spans="1:5" x14ac:dyDescent="0.35">
      <c r="A481" s="9"/>
      <c r="B481" s="4"/>
      <c r="C481" s="4"/>
      <c r="D481" s="4"/>
      <c r="E481" s="16">
        <f>((C480+C482)/2)*(50/27)</f>
        <v>15.74074074074074</v>
      </c>
    </row>
    <row r="482" spans="1:5" x14ac:dyDescent="0.35">
      <c r="A482" s="9">
        <v>8450</v>
      </c>
      <c r="B482" s="4">
        <f>3.4+4</f>
        <v>7.4</v>
      </c>
      <c r="C482" s="4">
        <f t="shared" si="4"/>
        <v>8</v>
      </c>
      <c r="D482" s="4"/>
      <c r="E482" s="16"/>
    </row>
    <row r="483" spans="1:5" x14ac:dyDescent="0.35">
      <c r="A483" s="9"/>
      <c r="B483" s="4"/>
      <c r="C483" s="4"/>
      <c r="D483" s="4"/>
      <c r="E483" s="16">
        <f>((C482+C484)/2)*(50/27)</f>
        <v>14.814814814814815</v>
      </c>
    </row>
    <row r="484" spans="1:5" x14ac:dyDescent="0.35">
      <c r="A484" s="9">
        <v>8500</v>
      </c>
      <c r="B484" s="4">
        <f>3.4+4.6</f>
        <v>8</v>
      </c>
      <c r="C484" s="4">
        <f t="shared" si="4"/>
        <v>8</v>
      </c>
      <c r="D484" s="4"/>
      <c r="E484" s="16"/>
    </row>
    <row r="485" spans="1:5" x14ac:dyDescent="0.35">
      <c r="A485" s="9"/>
      <c r="B485" s="4"/>
      <c r="C485" s="4"/>
      <c r="D485" s="4"/>
      <c r="E485" s="16">
        <f>((C484+C486)/2)*(50/27)</f>
        <v>15.74074074074074</v>
      </c>
    </row>
    <row r="486" spans="1:5" x14ac:dyDescent="0.35">
      <c r="A486" s="9">
        <v>8550</v>
      </c>
      <c r="B486" s="4">
        <f>3.4+5.1</f>
        <v>8.5</v>
      </c>
      <c r="C486" s="4">
        <f t="shared" si="4"/>
        <v>9</v>
      </c>
      <c r="D486" s="4"/>
      <c r="E486" s="16"/>
    </row>
    <row r="487" spans="1:5" x14ac:dyDescent="0.35">
      <c r="A487" s="9"/>
      <c r="B487" s="4"/>
      <c r="C487" s="4"/>
      <c r="D487" s="4"/>
      <c r="E487" s="16">
        <f>((C486+C488)/2)*(50/27)</f>
        <v>15.74074074074074</v>
      </c>
    </row>
    <row r="488" spans="1:5" x14ac:dyDescent="0.35">
      <c r="A488" s="9">
        <v>8600</v>
      </c>
      <c r="B488" s="4">
        <f>3.4+4</f>
        <v>7.4</v>
      </c>
      <c r="C488" s="4">
        <f t="shared" si="4"/>
        <v>8</v>
      </c>
      <c r="D488" s="4"/>
      <c r="E488" s="16"/>
    </row>
    <row r="489" spans="1:5" x14ac:dyDescent="0.35">
      <c r="A489" s="9"/>
      <c r="B489" s="4"/>
      <c r="C489" s="4"/>
      <c r="D489" s="4"/>
      <c r="E489" s="16">
        <f>((C488+C490)/2)*(50/27)</f>
        <v>14.814814814814815</v>
      </c>
    </row>
    <row r="490" spans="1:5" x14ac:dyDescent="0.35">
      <c r="A490" s="9">
        <v>8650</v>
      </c>
      <c r="B490" s="4">
        <f>3.4+3.7</f>
        <v>7.1</v>
      </c>
      <c r="C490" s="4">
        <f t="shared" si="4"/>
        <v>8</v>
      </c>
      <c r="D490" s="4"/>
      <c r="E490" s="16"/>
    </row>
    <row r="491" spans="1:5" x14ac:dyDescent="0.35">
      <c r="A491" s="9"/>
      <c r="B491" s="4"/>
      <c r="C491" s="4"/>
      <c r="D491" s="4"/>
      <c r="E491" s="16">
        <f>((C490+C492)/2)*(50/27)</f>
        <v>14.814814814814815</v>
      </c>
    </row>
    <row r="492" spans="1:5" x14ac:dyDescent="0.35">
      <c r="A492" s="9">
        <v>8700</v>
      </c>
      <c r="B492" s="4">
        <f>3.4+4</f>
        <v>7.4</v>
      </c>
      <c r="C492" s="4">
        <f t="shared" si="4"/>
        <v>8</v>
      </c>
      <c r="D492" s="4"/>
      <c r="E492" s="16"/>
    </row>
    <row r="493" spans="1:5" x14ac:dyDescent="0.35">
      <c r="A493" s="9"/>
      <c r="B493" s="4"/>
      <c r="C493" s="4"/>
      <c r="D493" s="4"/>
      <c r="E493" s="16">
        <f>((C492+C494)/2)*(50/27)</f>
        <v>14.814814814814815</v>
      </c>
    </row>
    <row r="494" spans="1:5" x14ac:dyDescent="0.35">
      <c r="A494" s="9">
        <v>8750</v>
      </c>
      <c r="B494" s="4">
        <f>3.4+4.1</f>
        <v>7.5</v>
      </c>
      <c r="C494" s="4">
        <f t="shared" si="4"/>
        <v>8</v>
      </c>
      <c r="D494" s="4"/>
      <c r="E494" s="16"/>
    </row>
    <row r="495" spans="1:5" x14ac:dyDescent="0.35">
      <c r="A495" s="9"/>
      <c r="B495" s="4"/>
      <c r="C495" s="4"/>
      <c r="D495" s="4"/>
      <c r="E495" s="16">
        <f>((C494+C496)/2)*(50/27)</f>
        <v>14.814814814814815</v>
      </c>
    </row>
    <row r="496" spans="1:5" x14ac:dyDescent="0.35">
      <c r="A496" s="9">
        <v>8800</v>
      </c>
      <c r="B496" s="4">
        <f>3.4+4.3</f>
        <v>7.6999999999999993</v>
      </c>
      <c r="C496" s="4">
        <f t="shared" si="4"/>
        <v>8</v>
      </c>
      <c r="D496" s="4"/>
      <c r="E496" s="16"/>
    </row>
    <row r="497" spans="1:5" x14ac:dyDescent="0.35">
      <c r="A497" s="9"/>
      <c r="B497" s="4"/>
      <c r="C497" s="4"/>
      <c r="D497" s="4"/>
      <c r="E497" s="16">
        <f>((C496+C498)/2)*(50/27)</f>
        <v>14.814814814814815</v>
      </c>
    </row>
    <row r="498" spans="1:5" x14ac:dyDescent="0.35">
      <c r="A498" s="9">
        <v>8850</v>
      </c>
      <c r="B498" s="4">
        <f>3.4+4.2</f>
        <v>7.6</v>
      </c>
      <c r="C498" s="4">
        <f t="shared" si="4"/>
        <v>8</v>
      </c>
      <c r="D498" s="4"/>
      <c r="E498" s="16"/>
    </row>
    <row r="499" spans="1:5" x14ac:dyDescent="0.35">
      <c r="A499" s="9"/>
      <c r="B499" s="4"/>
      <c r="C499" s="4"/>
      <c r="D499" s="4"/>
      <c r="E499" s="16">
        <f>((C498+C500)/2)*(50/27)</f>
        <v>14.814814814814815</v>
      </c>
    </row>
    <row r="500" spans="1:5" x14ac:dyDescent="0.35">
      <c r="A500" s="9">
        <v>8900</v>
      </c>
      <c r="B500" s="4">
        <f>3.4+4.6</f>
        <v>8</v>
      </c>
      <c r="C500" s="4">
        <f t="shared" si="4"/>
        <v>8</v>
      </c>
      <c r="D500" s="4"/>
      <c r="E500" s="16"/>
    </row>
    <row r="501" spans="1:5" x14ac:dyDescent="0.35">
      <c r="A501" s="9"/>
      <c r="B501" s="4"/>
      <c r="C501" s="4"/>
      <c r="D501" s="4"/>
      <c r="E501" s="16">
        <f>((C500+C502)/2)*(50/27)</f>
        <v>16.666666666666668</v>
      </c>
    </row>
    <row r="502" spans="1:5" x14ac:dyDescent="0.35">
      <c r="A502" s="9">
        <v>8950</v>
      </c>
      <c r="B502" s="4">
        <f>3.4+6.1</f>
        <v>9.5</v>
      </c>
      <c r="C502" s="4">
        <f t="shared" si="4"/>
        <v>10</v>
      </c>
      <c r="D502" s="4"/>
      <c r="E502" s="16"/>
    </row>
    <row r="503" spans="1:5" x14ac:dyDescent="0.35">
      <c r="A503" s="9"/>
      <c r="B503" s="4"/>
      <c r="C503" s="4"/>
      <c r="D503" s="4"/>
      <c r="E503" s="16">
        <f>((C502+C504)/2)*(50/27)</f>
        <v>16.666666666666668</v>
      </c>
    </row>
    <row r="504" spans="1:5" x14ac:dyDescent="0.35">
      <c r="A504" s="9">
        <v>9000</v>
      </c>
      <c r="B504" s="4">
        <f>3.4+4.2</f>
        <v>7.6</v>
      </c>
      <c r="C504" s="4">
        <f t="shared" si="4"/>
        <v>8</v>
      </c>
      <c r="D504" s="4"/>
      <c r="E504" s="16"/>
    </row>
    <row r="505" spans="1:5" x14ac:dyDescent="0.35">
      <c r="A505" s="9"/>
      <c r="B505" s="4"/>
      <c r="C505" s="4"/>
      <c r="D505" s="4"/>
      <c r="E505" s="16">
        <f>((C504+C506)/2)*(50/27)</f>
        <v>14.814814814814815</v>
      </c>
    </row>
    <row r="506" spans="1:5" x14ac:dyDescent="0.35">
      <c r="A506" s="9">
        <v>9050</v>
      </c>
      <c r="B506" s="4">
        <f>3.4+4.2</f>
        <v>7.6</v>
      </c>
      <c r="C506" s="4">
        <f t="shared" si="4"/>
        <v>8</v>
      </c>
      <c r="D506" s="4"/>
      <c r="E506" s="16"/>
    </row>
    <row r="507" spans="1:5" x14ac:dyDescent="0.35">
      <c r="A507" s="9"/>
      <c r="B507" s="4"/>
      <c r="C507" s="4"/>
      <c r="D507" s="4"/>
      <c r="E507" s="16">
        <f>((C506+C508)/2)*(50/27)</f>
        <v>14.814814814814815</v>
      </c>
    </row>
    <row r="508" spans="1:5" x14ac:dyDescent="0.35">
      <c r="A508" s="9">
        <v>9100</v>
      </c>
      <c r="B508" s="4">
        <f>3.4+4.3</f>
        <v>7.6999999999999993</v>
      </c>
      <c r="C508" s="4">
        <f t="shared" si="4"/>
        <v>8</v>
      </c>
      <c r="D508" s="4"/>
      <c r="E508" s="16"/>
    </row>
    <row r="509" spans="1:5" x14ac:dyDescent="0.35">
      <c r="A509" s="9"/>
      <c r="B509" s="4"/>
      <c r="C509" s="4"/>
      <c r="D509" s="4"/>
      <c r="E509" s="16">
        <f>((C508+C510)/2)*(50/27)</f>
        <v>15.74074074074074</v>
      </c>
    </row>
    <row r="510" spans="1:5" x14ac:dyDescent="0.35">
      <c r="A510" s="9">
        <v>9150</v>
      </c>
      <c r="B510" s="4">
        <f>3.4+4.8</f>
        <v>8.1999999999999993</v>
      </c>
      <c r="C510" s="4">
        <f t="shared" si="4"/>
        <v>9</v>
      </c>
      <c r="D510" s="4"/>
      <c r="E510" s="16"/>
    </row>
    <row r="511" spans="1:5" x14ac:dyDescent="0.35">
      <c r="A511" s="9"/>
      <c r="B511" s="4"/>
      <c r="C511" s="4"/>
      <c r="D511" s="4"/>
      <c r="E511" s="16">
        <f>((C510+C512)/2)*(50/27)</f>
        <v>17.592592592592592</v>
      </c>
    </row>
    <row r="512" spans="1:5" x14ac:dyDescent="0.35">
      <c r="A512" s="9">
        <v>9200</v>
      </c>
      <c r="B512" s="4">
        <f>4.3+4.8</f>
        <v>9.1</v>
      </c>
      <c r="C512" s="4">
        <f t="shared" si="4"/>
        <v>10</v>
      </c>
      <c r="D512" s="4"/>
      <c r="E512" s="16"/>
    </row>
    <row r="513" spans="1:5" x14ac:dyDescent="0.35">
      <c r="A513" s="9"/>
      <c r="B513" s="4"/>
      <c r="C513" s="4"/>
      <c r="D513" s="4"/>
      <c r="E513" s="16">
        <f>((C512+C514)/2)*(50/27)</f>
        <v>19.444444444444443</v>
      </c>
    </row>
    <row r="514" spans="1:5" x14ac:dyDescent="0.35">
      <c r="A514" s="9">
        <v>9250</v>
      </c>
      <c r="B514" s="4">
        <f>5.5+4.6</f>
        <v>10.1</v>
      </c>
      <c r="C514" s="4">
        <f t="shared" si="4"/>
        <v>11</v>
      </c>
      <c r="D514" s="4"/>
      <c r="E514" s="16"/>
    </row>
    <row r="515" spans="1:5" x14ac:dyDescent="0.35">
      <c r="A515" s="9"/>
      <c r="B515" s="4"/>
      <c r="C515" s="4"/>
      <c r="D515" s="4"/>
      <c r="E515" s="16">
        <f>((C514+C516)/2)*(50/27)</f>
        <v>21.296296296296298</v>
      </c>
    </row>
    <row r="516" spans="1:5" x14ac:dyDescent="0.35">
      <c r="A516" s="9">
        <v>9300</v>
      </c>
      <c r="B516" s="4">
        <f>6.7+4.8</f>
        <v>11.5</v>
      </c>
      <c r="C516" s="4">
        <f t="shared" si="4"/>
        <v>12</v>
      </c>
      <c r="D516" s="4"/>
      <c r="E516" s="16"/>
    </row>
    <row r="517" spans="1:5" x14ac:dyDescent="0.35">
      <c r="A517" s="9"/>
      <c r="B517" s="4"/>
      <c r="C517" s="4"/>
      <c r="D517" s="4"/>
      <c r="E517" s="16">
        <f>((C516+C518)/2)*(50/27)</f>
        <v>25.925925925925927</v>
      </c>
    </row>
    <row r="518" spans="1:5" x14ac:dyDescent="0.35">
      <c r="A518" s="9">
        <v>9350</v>
      </c>
      <c r="B518" s="4">
        <f>8.3+7.6</f>
        <v>15.9</v>
      </c>
      <c r="C518" s="4">
        <f t="shared" si="4"/>
        <v>16</v>
      </c>
      <c r="D518" s="4"/>
      <c r="E518" s="16"/>
    </row>
    <row r="519" spans="1:5" x14ac:dyDescent="0.35">
      <c r="A519" s="9"/>
      <c r="B519" s="4"/>
      <c r="C519" s="4"/>
      <c r="D519" s="4"/>
      <c r="E519" s="16">
        <f>((C518+C520)/2)*(50/27)</f>
        <v>30.555555555555557</v>
      </c>
    </row>
    <row r="520" spans="1:5" x14ac:dyDescent="0.35">
      <c r="A520" s="9">
        <v>9400</v>
      </c>
      <c r="B520" s="4">
        <f>10.1+6.4</f>
        <v>16.5</v>
      </c>
      <c r="C520" s="4">
        <f t="shared" si="4"/>
        <v>17</v>
      </c>
      <c r="D520" s="4"/>
      <c r="E520" s="16"/>
    </row>
    <row r="521" spans="1:5" x14ac:dyDescent="0.35">
      <c r="A521" s="9"/>
      <c r="B521" s="4"/>
      <c r="C521" s="4"/>
      <c r="D521" s="4"/>
      <c r="E521" s="16">
        <f>((C520+C522)/2)*(50/27)</f>
        <v>33.333333333333336</v>
      </c>
    </row>
    <row r="522" spans="1:5" x14ac:dyDescent="0.35">
      <c r="A522" s="9">
        <v>9450</v>
      </c>
      <c r="B522" s="4">
        <f>11.9+6.5</f>
        <v>18.399999999999999</v>
      </c>
      <c r="C522" s="4">
        <f t="shared" si="4"/>
        <v>19</v>
      </c>
      <c r="D522" s="4"/>
      <c r="E522" s="16"/>
    </row>
    <row r="523" spans="1:5" x14ac:dyDescent="0.35">
      <c r="A523" s="9"/>
      <c r="B523" s="4"/>
      <c r="C523" s="4"/>
      <c r="D523" s="4"/>
      <c r="E523" s="16">
        <f>((C522+C524)/2)*(50/27)</f>
        <v>37.037037037037038</v>
      </c>
    </row>
    <row r="524" spans="1:5" x14ac:dyDescent="0.35">
      <c r="A524" s="9">
        <v>9500</v>
      </c>
      <c r="B524" s="4">
        <f>14+6.1</f>
        <v>20.100000000000001</v>
      </c>
      <c r="C524" s="4">
        <f t="shared" si="4"/>
        <v>21</v>
      </c>
      <c r="D524" s="4"/>
      <c r="E524" s="16"/>
    </row>
    <row r="525" spans="1:5" x14ac:dyDescent="0.35">
      <c r="A525" s="9"/>
      <c r="B525" s="4"/>
      <c r="C525" s="4"/>
      <c r="D525" s="4"/>
      <c r="E525" s="16">
        <f>((C524+C526)/2)*(50/27)</f>
        <v>40.74074074074074</v>
      </c>
    </row>
    <row r="526" spans="1:5" x14ac:dyDescent="0.35">
      <c r="A526" s="9">
        <v>9550</v>
      </c>
      <c r="B526" s="4">
        <f>16.3+6.3</f>
        <v>22.6</v>
      </c>
      <c r="C526" s="4">
        <f t="shared" si="4"/>
        <v>23</v>
      </c>
      <c r="D526" s="4"/>
      <c r="E526" s="16"/>
    </row>
    <row r="527" spans="1:5" x14ac:dyDescent="0.35">
      <c r="A527" s="9"/>
      <c r="B527" s="4"/>
      <c r="C527" s="4"/>
      <c r="D527" s="4"/>
      <c r="E527" s="16">
        <f>((C526+C528)/2)*(50/27)</f>
        <v>43.518518518518519</v>
      </c>
    </row>
    <row r="528" spans="1:5" x14ac:dyDescent="0.35">
      <c r="A528" s="9">
        <v>9600</v>
      </c>
      <c r="B528" s="4">
        <f>17.8+6.2</f>
        <v>24</v>
      </c>
      <c r="C528" s="4">
        <f t="shared" si="4"/>
        <v>24</v>
      </c>
      <c r="D528" s="4"/>
      <c r="E528" s="16"/>
    </row>
    <row r="529" spans="1:5" x14ac:dyDescent="0.35">
      <c r="A529" s="9"/>
      <c r="B529" s="4"/>
      <c r="C529" s="4"/>
      <c r="D529" s="4"/>
      <c r="E529" s="16">
        <f>((C528+C530)/2)*(50/27)</f>
        <v>44.444444444444443</v>
      </c>
    </row>
    <row r="530" spans="1:5" x14ac:dyDescent="0.35">
      <c r="A530" s="9">
        <v>9650</v>
      </c>
      <c r="B530" s="4">
        <f>18.4+4.7</f>
        <v>23.099999999999998</v>
      </c>
      <c r="C530" s="4">
        <f t="shared" ref="C530:C656" si="5">ROUNDUP(B530,0)</f>
        <v>24</v>
      </c>
      <c r="D530" s="4"/>
      <c r="E530" s="16"/>
    </row>
    <row r="531" spans="1:5" x14ac:dyDescent="0.35">
      <c r="A531" s="9"/>
      <c r="B531" s="4"/>
      <c r="C531" s="4"/>
      <c r="D531" s="4"/>
      <c r="E531" s="16">
        <f>((C530+C532)/2)*(50/27)</f>
        <v>44.444444444444443</v>
      </c>
    </row>
    <row r="532" spans="1:5" x14ac:dyDescent="0.35">
      <c r="A532" s="9">
        <v>9700</v>
      </c>
      <c r="B532" s="4">
        <f>19.8+3.9</f>
        <v>23.7</v>
      </c>
      <c r="C532" s="4">
        <f t="shared" si="5"/>
        <v>24</v>
      </c>
      <c r="D532" s="4"/>
      <c r="E532" s="16"/>
    </row>
    <row r="533" spans="1:5" x14ac:dyDescent="0.35">
      <c r="A533" s="9"/>
      <c r="B533" s="4"/>
      <c r="C533" s="4"/>
      <c r="D533" s="4"/>
      <c r="E533" s="16">
        <f>((C532+C534)/2)*(50/27)</f>
        <v>45.370370370370374</v>
      </c>
    </row>
    <row r="534" spans="1:5" x14ac:dyDescent="0.35">
      <c r="A534" s="9">
        <v>9750</v>
      </c>
      <c r="B534" s="4">
        <f>20.5+3.6</f>
        <v>24.1</v>
      </c>
      <c r="C534" s="4">
        <f t="shared" si="5"/>
        <v>25</v>
      </c>
      <c r="D534" s="4"/>
      <c r="E534" s="16"/>
    </row>
    <row r="535" spans="1:5" x14ac:dyDescent="0.35">
      <c r="A535" s="9"/>
      <c r="B535" s="4"/>
      <c r="C535" s="4"/>
      <c r="D535" s="4"/>
      <c r="E535" s="16">
        <f>((C534+C536)/2)*(50/27)</f>
        <v>41.666666666666664</v>
      </c>
    </row>
    <row r="536" spans="1:5" x14ac:dyDescent="0.35">
      <c r="A536" s="9">
        <v>9800</v>
      </c>
      <c r="B536" s="4">
        <f>15.4+4</f>
        <v>19.399999999999999</v>
      </c>
      <c r="C536" s="4">
        <f t="shared" si="5"/>
        <v>20</v>
      </c>
      <c r="D536" s="4"/>
      <c r="E536" s="16"/>
    </row>
    <row r="537" spans="1:5" x14ac:dyDescent="0.35">
      <c r="A537" s="9"/>
      <c r="B537" s="4"/>
      <c r="C537" s="4"/>
      <c r="D537" s="4"/>
      <c r="E537" s="16">
        <f>((C536+C538)/2)*(50/27)</f>
        <v>40.74074074074074</v>
      </c>
    </row>
    <row r="538" spans="1:5" x14ac:dyDescent="0.35">
      <c r="A538" s="9">
        <v>9850</v>
      </c>
      <c r="B538" s="4">
        <f>17.6+5.7</f>
        <v>23.3</v>
      </c>
      <c r="C538" s="4">
        <f t="shared" si="5"/>
        <v>24</v>
      </c>
      <c r="D538" s="4"/>
      <c r="E538" s="16"/>
    </row>
    <row r="539" spans="1:5" x14ac:dyDescent="0.35">
      <c r="A539" s="9"/>
      <c r="B539" s="4"/>
      <c r="C539" s="4"/>
      <c r="D539" s="4"/>
      <c r="E539" s="16">
        <f>((C538+C540)/2)*(50/27)</f>
        <v>48.148148148148145</v>
      </c>
    </row>
    <row r="540" spans="1:5" x14ac:dyDescent="0.35">
      <c r="A540" s="9">
        <v>9900</v>
      </c>
      <c r="B540" s="4">
        <f>20.9+6.8</f>
        <v>27.7</v>
      </c>
      <c r="C540" s="4">
        <f t="shared" si="5"/>
        <v>28</v>
      </c>
      <c r="D540" s="4"/>
      <c r="E540" s="16"/>
    </row>
    <row r="541" spans="1:5" x14ac:dyDescent="0.35">
      <c r="A541" s="9"/>
      <c r="B541" s="4"/>
      <c r="C541" s="4"/>
      <c r="D541" s="4"/>
      <c r="E541" s="16">
        <f>((C540+C542)/2)*(50/27)</f>
        <v>53.703703703703702</v>
      </c>
    </row>
    <row r="542" spans="1:5" x14ac:dyDescent="0.35">
      <c r="A542" s="9">
        <v>9950</v>
      </c>
      <c r="B542" s="4">
        <f>22.6+7.1</f>
        <v>29.700000000000003</v>
      </c>
      <c r="C542" s="4">
        <f t="shared" si="5"/>
        <v>30</v>
      </c>
      <c r="D542" s="4"/>
      <c r="E542" s="16"/>
    </row>
    <row r="543" spans="1:5" x14ac:dyDescent="0.35">
      <c r="A543" s="9"/>
      <c r="B543" s="4"/>
      <c r="C543" s="4"/>
      <c r="D543" s="4"/>
      <c r="E543" s="16">
        <f>((C542+C544)/2)*(50/27)</f>
        <v>54.629629629629633</v>
      </c>
    </row>
    <row r="544" spans="1:5" x14ac:dyDescent="0.35">
      <c r="A544" s="9">
        <v>10000</v>
      </c>
      <c r="B544" s="4">
        <f>22+6.7</f>
        <v>28.7</v>
      </c>
      <c r="C544" s="4">
        <f t="shared" si="5"/>
        <v>29</v>
      </c>
      <c r="D544" s="4"/>
      <c r="E544" s="16"/>
    </row>
    <row r="545" spans="1:5" x14ac:dyDescent="0.35">
      <c r="A545" s="9"/>
      <c r="B545" s="4"/>
      <c r="C545" s="4"/>
      <c r="D545" s="4"/>
      <c r="E545" s="16">
        <f>((C544+C546)/2)*(50/27)</f>
        <v>52.777777777777779</v>
      </c>
    </row>
    <row r="546" spans="1:5" x14ac:dyDescent="0.35">
      <c r="A546" s="9">
        <v>10050</v>
      </c>
      <c r="B546" s="4">
        <f>21.3+6.5</f>
        <v>27.8</v>
      </c>
      <c r="C546" s="4">
        <f t="shared" si="5"/>
        <v>28</v>
      </c>
      <c r="D546" s="4"/>
      <c r="E546" s="16"/>
    </row>
    <row r="547" spans="1:5" x14ac:dyDescent="0.35">
      <c r="A547" s="9"/>
      <c r="B547" s="4"/>
      <c r="C547" s="4"/>
      <c r="D547" s="4"/>
      <c r="E547" s="16">
        <f>((C546+C548)/2)*(50/27)</f>
        <v>51.851851851851855</v>
      </c>
    </row>
    <row r="548" spans="1:5" x14ac:dyDescent="0.35">
      <c r="A548" s="9">
        <v>10100</v>
      </c>
      <c r="B548" s="4">
        <f>21.3+6.2</f>
        <v>27.5</v>
      </c>
      <c r="C548" s="4">
        <f t="shared" si="5"/>
        <v>28</v>
      </c>
      <c r="D548" s="4"/>
      <c r="E548" s="16"/>
    </row>
    <row r="549" spans="1:5" x14ac:dyDescent="0.35">
      <c r="A549" s="9"/>
      <c r="B549" s="4"/>
      <c r="C549" s="4"/>
      <c r="D549" s="4"/>
      <c r="E549" s="16">
        <f>((C548+C550)/2)*(50/27)</f>
        <v>51.851851851851855</v>
      </c>
    </row>
    <row r="550" spans="1:5" x14ac:dyDescent="0.35">
      <c r="A550" s="9">
        <v>10150</v>
      </c>
      <c r="B550" s="4">
        <f>20.2+7.2</f>
        <v>27.4</v>
      </c>
      <c r="C550" s="4">
        <f t="shared" si="5"/>
        <v>28</v>
      </c>
      <c r="D550" s="4"/>
      <c r="E550" s="16"/>
    </row>
    <row r="551" spans="1:5" x14ac:dyDescent="0.35">
      <c r="A551" s="9"/>
      <c r="B551" s="4"/>
      <c r="C551" s="4"/>
      <c r="D551" s="4"/>
      <c r="E551" s="16">
        <f>((C550+C552)/2)*(50/27)</f>
        <v>51.851851851851855</v>
      </c>
    </row>
    <row r="552" spans="1:5" x14ac:dyDescent="0.35">
      <c r="A552" s="9">
        <v>10200</v>
      </c>
      <c r="B552" s="4">
        <f>20.8+6.9</f>
        <v>27.700000000000003</v>
      </c>
      <c r="C552" s="4">
        <f t="shared" si="5"/>
        <v>28</v>
      </c>
      <c r="D552" s="4"/>
      <c r="E552" s="16"/>
    </row>
    <row r="553" spans="1:5" x14ac:dyDescent="0.35">
      <c r="A553" s="9"/>
      <c r="B553" s="4"/>
      <c r="C553" s="4"/>
      <c r="D553" s="4"/>
      <c r="E553" s="16">
        <f>((C552+C554)/2)*(50/27)</f>
        <v>53.703703703703702</v>
      </c>
    </row>
    <row r="554" spans="1:5" x14ac:dyDescent="0.35">
      <c r="A554" s="9">
        <v>10250</v>
      </c>
      <c r="B554" s="4">
        <f>21.7+7.9</f>
        <v>29.6</v>
      </c>
      <c r="C554" s="4">
        <f t="shared" si="5"/>
        <v>30</v>
      </c>
      <c r="D554" s="4"/>
      <c r="E554" s="16"/>
    </row>
    <row r="555" spans="1:5" x14ac:dyDescent="0.35">
      <c r="A555" s="9"/>
      <c r="B555" s="4"/>
      <c r="C555" s="4"/>
      <c r="D555" s="4"/>
      <c r="E555" s="16">
        <f>((C554+C556)/2)*(50/27)</f>
        <v>54.629629629629633</v>
      </c>
    </row>
    <row r="556" spans="1:5" x14ac:dyDescent="0.35">
      <c r="A556" s="9">
        <v>10300</v>
      </c>
      <c r="B556" s="4">
        <f>20.8+7.8</f>
        <v>28.6</v>
      </c>
      <c r="C556" s="4">
        <f t="shared" si="5"/>
        <v>29</v>
      </c>
      <c r="D556" s="4"/>
      <c r="E556" s="16"/>
    </row>
    <row r="557" spans="1:5" x14ac:dyDescent="0.35">
      <c r="A557" s="9"/>
      <c r="B557" s="4"/>
      <c r="C557" s="4"/>
      <c r="D557" s="4"/>
      <c r="E557" s="16">
        <f>((C556+C558)/2)*(50/27)</f>
        <v>51.851851851851855</v>
      </c>
    </row>
    <row r="558" spans="1:5" x14ac:dyDescent="0.35">
      <c r="A558" s="9">
        <v>10350</v>
      </c>
      <c r="B558" s="4">
        <f>19.4+6.9</f>
        <v>26.299999999999997</v>
      </c>
      <c r="C558" s="4">
        <f t="shared" si="5"/>
        <v>27</v>
      </c>
      <c r="D558" s="4"/>
      <c r="E558" s="16"/>
    </row>
    <row r="559" spans="1:5" x14ac:dyDescent="0.35">
      <c r="A559" s="9"/>
      <c r="B559" s="4"/>
      <c r="C559" s="4"/>
      <c r="D559" s="4"/>
      <c r="E559" s="16">
        <f>((C558+C560)/2)*(50/27)</f>
        <v>46.296296296296298</v>
      </c>
    </row>
    <row r="560" spans="1:5" x14ac:dyDescent="0.35">
      <c r="A560" s="9">
        <v>10400</v>
      </c>
      <c r="B560" s="4">
        <f>17.4+5.3</f>
        <v>22.7</v>
      </c>
      <c r="C560" s="4">
        <f t="shared" si="5"/>
        <v>23</v>
      </c>
      <c r="D560" s="4"/>
      <c r="E560" s="16"/>
    </row>
    <row r="561" spans="1:5" x14ac:dyDescent="0.35">
      <c r="A561" s="9"/>
      <c r="B561" s="4"/>
      <c r="C561" s="4"/>
      <c r="D561" s="4"/>
      <c r="E561" s="16">
        <f>((C560+C562)/2)*(50/27)</f>
        <v>42.592592592592595</v>
      </c>
    </row>
    <row r="562" spans="1:5" x14ac:dyDescent="0.35">
      <c r="A562" s="9">
        <v>10450</v>
      </c>
      <c r="B562" s="4">
        <f>17+5.1</f>
        <v>22.1</v>
      </c>
      <c r="C562" s="4">
        <f t="shared" si="5"/>
        <v>23</v>
      </c>
      <c r="D562" s="4"/>
      <c r="E562" s="16"/>
    </row>
    <row r="563" spans="1:5" x14ac:dyDescent="0.35">
      <c r="A563" s="9"/>
      <c r="B563" s="4"/>
      <c r="C563" s="4"/>
      <c r="D563" s="4"/>
      <c r="E563" s="16">
        <f>((C562+C564)/2)*(50/27)</f>
        <v>40.74074074074074</v>
      </c>
    </row>
    <row r="564" spans="1:5" x14ac:dyDescent="0.35">
      <c r="A564" s="9">
        <v>10500</v>
      </c>
      <c r="B564" s="4">
        <f>16.3+4.6</f>
        <v>20.9</v>
      </c>
      <c r="C564" s="4">
        <f t="shared" si="5"/>
        <v>21</v>
      </c>
      <c r="D564" s="4"/>
      <c r="E564" s="16"/>
    </row>
    <row r="565" spans="1:5" x14ac:dyDescent="0.35">
      <c r="A565" s="9"/>
      <c r="B565" s="4"/>
      <c r="C565" s="4"/>
      <c r="D565" s="4"/>
      <c r="E565" s="16">
        <f>((C564+C566)/2)*(50/27)</f>
        <v>39.814814814814817</v>
      </c>
    </row>
    <row r="566" spans="1:5" x14ac:dyDescent="0.35">
      <c r="A566" s="9">
        <v>10550</v>
      </c>
      <c r="B566" s="4">
        <f>17.3+4.5</f>
        <v>21.8</v>
      </c>
      <c r="C566" s="4">
        <f t="shared" si="5"/>
        <v>22</v>
      </c>
      <c r="D566" s="4"/>
      <c r="E566" s="16"/>
    </row>
    <row r="567" spans="1:5" x14ac:dyDescent="0.35">
      <c r="A567" s="9"/>
      <c r="B567" s="4"/>
      <c r="C567" s="4"/>
      <c r="D567" s="4"/>
      <c r="E567" s="16">
        <f>((C566+C568)/2)*(50/27)</f>
        <v>40.74074074074074</v>
      </c>
    </row>
    <row r="568" spans="1:5" x14ac:dyDescent="0.35">
      <c r="A568" s="9">
        <v>10600</v>
      </c>
      <c r="B568" s="4">
        <f>17.1+4.6</f>
        <v>21.700000000000003</v>
      </c>
      <c r="C568" s="4">
        <f t="shared" si="5"/>
        <v>22</v>
      </c>
      <c r="D568" s="4"/>
      <c r="E568" s="16"/>
    </row>
    <row r="569" spans="1:5" x14ac:dyDescent="0.35">
      <c r="A569" s="9"/>
      <c r="B569" s="4"/>
      <c r="C569" s="4"/>
      <c r="D569" s="4"/>
      <c r="E569" s="16">
        <f>((C568+C570)/2)*(50/27)</f>
        <v>41.666666666666664</v>
      </c>
    </row>
    <row r="570" spans="1:5" x14ac:dyDescent="0.35">
      <c r="A570" s="9">
        <v>10650</v>
      </c>
      <c r="B570" s="4">
        <f>17.6+4.6</f>
        <v>22.200000000000003</v>
      </c>
      <c r="C570" s="4">
        <f t="shared" si="5"/>
        <v>23</v>
      </c>
      <c r="D570" s="4"/>
      <c r="E570" s="16"/>
    </row>
    <row r="571" spans="1:5" x14ac:dyDescent="0.35">
      <c r="A571" s="9"/>
      <c r="B571" s="4"/>
      <c r="C571" s="4"/>
      <c r="D571" s="4"/>
      <c r="E571" s="16">
        <f>((C570+C572)/2)*(50/27)</f>
        <v>41.666666666666664</v>
      </c>
    </row>
    <row r="572" spans="1:5" x14ac:dyDescent="0.35">
      <c r="A572" s="9">
        <v>10700</v>
      </c>
      <c r="B572" s="4">
        <f>16.7+4.6</f>
        <v>21.299999999999997</v>
      </c>
      <c r="C572" s="4">
        <f t="shared" si="5"/>
        <v>22</v>
      </c>
      <c r="D572" s="4"/>
      <c r="E572" s="16"/>
    </row>
    <row r="573" spans="1:5" x14ac:dyDescent="0.35">
      <c r="A573" s="9"/>
      <c r="B573" s="4"/>
      <c r="C573" s="4"/>
      <c r="D573" s="4"/>
      <c r="E573" s="16">
        <f>((C572+C574)/2)*(50/27)</f>
        <v>39.814814814814817</v>
      </c>
    </row>
    <row r="574" spans="1:5" x14ac:dyDescent="0.35">
      <c r="A574" s="9">
        <v>10750</v>
      </c>
      <c r="B574" s="4">
        <f>15.8+4.6</f>
        <v>20.399999999999999</v>
      </c>
      <c r="C574" s="4">
        <f t="shared" si="5"/>
        <v>21</v>
      </c>
      <c r="D574" s="4"/>
      <c r="E574" s="16"/>
    </row>
    <row r="575" spans="1:5" x14ac:dyDescent="0.35">
      <c r="A575" s="9"/>
      <c r="B575" s="4"/>
      <c r="C575" s="4"/>
      <c r="D575" s="4"/>
      <c r="E575" s="16">
        <f>((C574+C576)/2)*(50/27)</f>
        <v>36.111111111111114</v>
      </c>
    </row>
    <row r="576" spans="1:5" x14ac:dyDescent="0.35">
      <c r="A576" s="9">
        <v>10800</v>
      </c>
      <c r="B576" s="4">
        <f>12.6+4.6</f>
        <v>17.2</v>
      </c>
      <c r="C576" s="4">
        <f t="shared" si="5"/>
        <v>18</v>
      </c>
      <c r="D576" s="4"/>
      <c r="E576" s="16"/>
    </row>
    <row r="577" spans="1:5" x14ac:dyDescent="0.35">
      <c r="A577" s="9"/>
      <c r="B577" s="4"/>
      <c r="C577" s="4"/>
      <c r="D577" s="4"/>
      <c r="E577" s="16">
        <f>((C576+C578)/2)*(50/27)</f>
        <v>32.407407407407405</v>
      </c>
    </row>
    <row r="578" spans="1:5" x14ac:dyDescent="0.35">
      <c r="A578" s="9">
        <v>10850</v>
      </c>
      <c r="B578" s="4">
        <f>12.4+4.6</f>
        <v>17</v>
      </c>
      <c r="C578" s="4">
        <f t="shared" si="5"/>
        <v>17</v>
      </c>
      <c r="D578" s="4"/>
      <c r="E578" s="16"/>
    </row>
    <row r="579" spans="1:5" x14ac:dyDescent="0.35">
      <c r="A579" s="9"/>
      <c r="B579" s="4"/>
      <c r="C579" s="4"/>
      <c r="D579" s="4"/>
      <c r="E579" s="16">
        <f>((C578+C580)/2)*(50/27)</f>
        <v>34.25925925925926</v>
      </c>
    </row>
    <row r="580" spans="1:5" x14ac:dyDescent="0.35">
      <c r="A580" s="9">
        <v>10900</v>
      </c>
      <c r="B580" s="4">
        <f>15.2+4.6</f>
        <v>19.799999999999997</v>
      </c>
      <c r="C580" s="4">
        <f t="shared" si="5"/>
        <v>20</v>
      </c>
      <c r="D580" s="4"/>
      <c r="E580" s="16"/>
    </row>
    <row r="581" spans="1:5" x14ac:dyDescent="0.35">
      <c r="A581" s="9"/>
      <c r="B581" s="4"/>
      <c r="C581" s="4"/>
      <c r="D581" s="4"/>
      <c r="E581" s="16">
        <f>((C580+C582)/2)*(50/27)</f>
        <v>40.74074074074074</v>
      </c>
    </row>
    <row r="582" spans="1:5" x14ac:dyDescent="0.35">
      <c r="A582" s="9">
        <v>10950</v>
      </c>
      <c r="B582" s="4">
        <f>18.7+4.6</f>
        <v>23.299999999999997</v>
      </c>
      <c r="C582" s="4">
        <f t="shared" si="5"/>
        <v>24</v>
      </c>
      <c r="D582" s="4"/>
      <c r="E582" s="16"/>
    </row>
    <row r="583" spans="1:5" x14ac:dyDescent="0.35">
      <c r="A583" s="9"/>
      <c r="B583" s="4"/>
      <c r="C583" s="4"/>
      <c r="D583" s="4"/>
      <c r="E583" s="16">
        <f>((C582+C584)/2)*(50/27)</f>
        <v>47.222222222222221</v>
      </c>
    </row>
    <row r="584" spans="1:5" x14ac:dyDescent="0.35">
      <c r="A584" s="9">
        <v>11000</v>
      </c>
      <c r="B584" s="4">
        <f>21.2+5.2</f>
        <v>26.4</v>
      </c>
      <c r="C584" s="4">
        <f t="shared" si="5"/>
        <v>27</v>
      </c>
      <c r="D584" s="4"/>
      <c r="E584" s="16"/>
    </row>
    <row r="585" spans="1:5" x14ac:dyDescent="0.35">
      <c r="A585" s="9"/>
      <c r="B585" s="4"/>
      <c r="C585" s="4"/>
      <c r="D585" s="4"/>
      <c r="E585" s="16">
        <f>((C584+C586)/2)*(50/27)</f>
        <v>48.148148148148145</v>
      </c>
    </row>
    <row r="586" spans="1:5" x14ac:dyDescent="0.35">
      <c r="A586" s="9">
        <v>11050</v>
      </c>
      <c r="B586" s="4">
        <f>18.5+5.6</f>
        <v>24.1</v>
      </c>
      <c r="C586" s="4">
        <f t="shared" si="5"/>
        <v>25</v>
      </c>
      <c r="D586" s="4"/>
      <c r="E586" s="16"/>
    </row>
    <row r="587" spans="1:5" x14ac:dyDescent="0.35">
      <c r="A587" s="9"/>
      <c r="B587" s="4"/>
      <c r="C587" s="4"/>
      <c r="D587" s="4"/>
      <c r="E587" s="16">
        <f>((C586+C588)/2)*(50/27)</f>
        <v>45.370370370370374</v>
      </c>
    </row>
    <row r="588" spans="1:5" x14ac:dyDescent="0.35">
      <c r="A588" s="9">
        <v>11100</v>
      </c>
      <c r="B588" s="4">
        <f>17.2+5.9</f>
        <v>23.1</v>
      </c>
      <c r="C588" s="4">
        <f t="shared" si="5"/>
        <v>24</v>
      </c>
      <c r="D588" s="4"/>
      <c r="E588" s="16"/>
    </row>
    <row r="589" spans="1:5" x14ac:dyDescent="0.35">
      <c r="A589" s="9"/>
      <c r="B589" s="4"/>
      <c r="C589" s="4"/>
      <c r="D589" s="4"/>
      <c r="E589" s="16">
        <f>((C588+C590)/2)*(50/27)</f>
        <v>42.592592592592595</v>
      </c>
    </row>
    <row r="590" spans="1:5" x14ac:dyDescent="0.35">
      <c r="A590" s="9">
        <v>11150</v>
      </c>
      <c r="B590" s="4">
        <f>16+5.9</f>
        <v>21.9</v>
      </c>
      <c r="C590" s="4">
        <f t="shared" si="5"/>
        <v>22</v>
      </c>
      <c r="D590" s="4"/>
      <c r="E590" s="16"/>
    </row>
    <row r="591" spans="1:5" x14ac:dyDescent="0.35">
      <c r="A591" s="9"/>
      <c r="B591" s="4"/>
      <c r="C591" s="4"/>
      <c r="D591" s="4"/>
      <c r="E591" s="16">
        <f>((C590+C592)/2)*(50/27)</f>
        <v>40.74074074074074</v>
      </c>
    </row>
    <row r="592" spans="1:5" x14ac:dyDescent="0.35">
      <c r="A592" s="9">
        <v>11200</v>
      </c>
      <c r="B592" s="4">
        <f>15.8+5.5</f>
        <v>21.3</v>
      </c>
      <c r="C592" s="4">
        <f t="shared" si="5"/>
        <v>22</v>
      </c>
      <c r="D592" s="4"/>
      <c r="E592" s="16"/>
    </row>
    <row r="593" spans="1:5" x14ac:dyDescent="0.35">
      <c r="A593" s="9"/>
      <c r="B593" s="4"/>
      <c r="C593" s="4"/>
      <c r="D593" s="4"/>
      <c r="E593" s="16">
        <f>((C592+C594)/2)*(50/27)</f>
        <v>40.74074074074074</v>
      </c>
    </row>
    <row r="594" spans="1:5" x14ac:dyDescent="0.35">
      <c r="A594" s="9">
        <v>11250</v>
      </c>
      <c r="B594" s="4">
        <f>16.3+5.3</f>
        <v>21.6</v>
      </c>
      <c r="C594" s="4">
        <f t="shared" si="5"/>
        <v>22</v>
      </c>
      <c r="D594" s="4"/>
      <c r="E594" s="16"/>
    </row>
    <row r="595" spans="1:5" x14ac:dyDescent="0.35">
      <c r="A595" s="9"/>
      <c r="B595" s="4"/>
      <c r="C595" s="4"/>
      <c r="D595" s="4"/>
      <c r="E595" s="16">
        <f>((C594+C596)/2)*(50/27)</f>
        <v>44.444444444444443</v>
      </c>
    </row>
    <row r="596" spans="1:5" x14ac:dyDescent="0.35">
      <c r="A596" s="9">
        <v>11300</v>
      </c>
      <c r="B596" s="4">
        <f>19.5+5.6</f>
        <v>25.1</v>
      </c>
      <c r="C596" s="4">
        <f t="shared" si="5"/>
        <v>26</v>
      </c>
      <c r="D596" s="4"/>
      <c r="E596" s="16"/>
    </row>
    <row r="597" spans="1:5" x14ac:dyDescent="0.35">
      <c r="A597" s="9"/>
      <c r="B597" s="4"/>
      <c r="C597" s="4"/>
      <c r="D597" s="4"/>
      <c r="E597" s="16">
        <f>((C596+C598)/2)*(50/27)</f>
        <v>50</v>
      </c>
    </row>
    <row r="598" spans="1:5" x14ac:dyDescent="0.35">
      <c r="A598" s="9">
        <v>11350</v>
      </c>
      <c r="B598" s="4">
        <f>22.1+5.1</f>
        <v>27.200000000000003</v>
      </c>
      <c r="C598" s="4">
        <f t="shared" si="5"/>
        <v>28</v>
      </c>
      <c r="D598" s="4"/>
      <c r="E598" s="16"/>
    </row>
    <row r="599" spans="1:5" x14ac:dyDescent="0.35">
      <c r="A599" s="9"/>
      <c r="B599" s="4"/>
      <c r="C599" s="4"/>
      <c r="D599" s="4"/>
      <c r="E599" s="16">
        <f>((C598+C600)/2)*(50/27)</f>
        <v>50.925925925925924</v>
      </c>
    </row>
    <row r="600" spans="1:5" x14ac:dyDescent="0.35">
      <c r="A600" s="9">
        <v>11400</v>
      </c>
      <c r="B600" s="4">
        <f>22.3+4.6</f>
        <v>26.9</v>
      </c>
      <c r="C600" s="4">
        <f t="shared" si="5"/>
        <v>27</v>
      </c>
      <c r="D600" s="4"/>
      <c r="E600" s="16"/>
    </row>
    <row r="601" spans="1:5" x14ac:dyDescent="0.35">
      <c r="A601" s="9"/>
      <c r="B601" s="4"/>
      <c r="C601" s="4"/>
      <c r="D601" s="4"/>
      <c r="E601" s="16">
        <f>((C600+C602)/2)*(50/27)</f>
        <v>50</v>
      </c>
    </row>
    <row r="602" spans="1:5" x14ac:dyDescent="0.35">
      <c r="A602" s="9">
        <v>11450</v>
      </c>
      <c r="B602" s="4">
        <f>22.9+4</f>
        <v>26.9</v>
      </c>
      <c r="C602" s="4">
        <f t="shared" si="5"/>
        <v>27</v>
      </c>
      <c r="D602" s="4"/>
      <c r="E602" s="16"/>
    </row>
    <row r="603" spans="1:5" x14ac:dyDescent="0.35">
      <c r="A603" s="9"/>
      <c r="B603" s="4"/>
      <c r="C603" s="4"/>
      <c r="D603" s="4"/>
      <c r="E603" s="16">
        <f>((C602+C604)/2)*(50/27)</f>
        <v>50</v>
      </c>
    </row>
    <row r="604" spans="1:5" x14ac:dyDescent="0.35">
      <c r="A604" s="9">
        <v>11500</v>
      </c>
      <c r="B604" s="4">
        <f>21.9+4.2</f>
        <v>26.099999999999998</v>
      </c>
      <c r="C604" s="4">
        <f t="shared" si="5"/>
        <v>27</v>
      </c>
      <c r="D604" s="4"/>
      <c r="E604" s="16"/>
    </row>
    <row r="605" spans="1:5" x14ac:dyDescent="0.35">
      <c r="A605" s="9"/>
      <c r="B605" s="4"/>
      <c r="C605" s="4"/>
      <c r="D605" s="4"/>
      <c r="E605" s="16">
        <f>((C604+C606)/2)*(50/27)</f>
        <v>48.148148148148145</v>
      </c>
    </row>
    <row r="606" spans="1:5" x14ac:dyDescent="0.35">
      <c r="A606" s="9">
        <v>11550</v>
      </c>
      <c r="B606" s="4">
        <f>20.5+4.3</f>
        <v>24.8</v>
      </c>
      <c r="C606" s="4">
        <f t="shared" si="5"/>
        <v>25</v>
      </c>
      <c r="D606" s="4"/>
      <c r="E606" s="16"/>
    </row>
    <row r="607" spans="1:5" x14ac:dyDescent="0.35">
      <c r="A607" s="9"/>
      <c r="B607" s="4"/>
      <c r="C607" s="4"/>
      <c r="D607" s="4"/>
      <c r="E607" s="16">
        <f>((C606+C608)/2)*(50/27)</f>
        <v>46.296296296296298</v>
      </c>
    </row>
    <row r="608" spans="1:5" x14ac:dyDescent="0.35">
      <c r="A608" s="9">
        <v>11600</v>
      </c>
      <c r="B608" s="4">
        <f>19.4+5.4</f>
        <v>24.799999999999997</v>
      </c>
      <c r="C608" s="4">
        <f t="shared" si="5"/>
        <v>25</v>
      </c>
      <c r="D608" s="4"/>
      <c r="E608" s="16"/>
    </row>
    <row r="609" spans="1:5" x14ac:dyDescent="0.35">
      <c r="A609" s="9"/>
      <c r="B609" s="4"/>
      <c r="C609" s="4"/>
      <c r="D609" s="4"/>
      <c r="E609" s="16">
        <f>((C608+C610)/2)*(50/27)</f>
        <v>47.222222222222221</v>
      </c>
    </row>
    <row r="610" spans="1:5" x14ac:dyDescent="0.35">
      <c r="A610" s="9">
        <v>11650</v>
      </c>
      <c r="B610" s="4">
        <f>20.1+5</f>
        <v>25.1</v>
      </c>
      <c r="C610" s="4">
        <f t="shared" si="5"/>
        <v>26</v>
      </c>
      <c r="D610" s="4"/>
      <c r="E610" s="16"/>
    </row>
    <row r="611" spans="1:5" x14ac:dyDescent="0.35">
      <c r="A611" s="9"/>
      <c r="B611" s="4"/>
      <c r="C611" s="4"/>
      <c r="D611" s="4"/>
      <c r="E611" s="16">
        <f>((C610+C612)/2)*(50/27)</f>
        <v>49.074074074074076</v>
      </c>
    </row>
    <row r="612" spans="1:5" x14ac:dyDescent="0.35">
      <c r="A612" s="9">
        <v>11700</v>
      </c>
      <c r="B612" s="4">
        <f>21+5.1</f>
        <v>26.1</v>
      </c>
      <c r="C612" s="4">
        <f t="shared" si="5"/>
        <v>27</v>
      </c>
      <c r="D612" s="4"/>
      <c r="E612" s="16"/>
    </row>
    <row r="613" spans="1:5" x14ac:dyDescent="0.35">
      <c r="A613" s="9"/>
      <c r="B613" s="4"/>
      <c r="C613" s="4"/>
      <c r="D613" s="4"/>
      <c r="E613" s="16">
        <f>((C612+C614)/2)*(50/27)</f>
        <v>49.074074074074076</v>
      </c>
    </row>
    <row r="614" spans="1:5" x14ac:dyDescent="0.35">
      <c r="A614" s="9">
        <v>11750</v>
      </c>
      <c r="B614" s="4">
        <f>20+5.3</f>
        <v>25.3</v>
      </c>
      <c r="C614" s="4">
        <f t="shared" si="5"/>
        <v>26</v>
      </c>
      <c r="D614" s="4"/>
      <c r="E614" s="16"/>
    </row>
    <row r="615" spans="1:5" x14ac:dyDescent="0.35">
      <c r="A615" s="9"/>
      <c r="B615" s="4"/>
      <c r="C615" s="4"/>
      <c r="D615" s="4"/>
      <c r="E615" s="16">
        <f>((C614+C616)/2)*(50/27)</f>
        <v>47.222222222222221</v>
      </c>
    </row>
    <row r="616" spans="1:5" x14ac:dyDescent="0.35">
      <c r="A616" s="9">
        <v>11800</v>
      </c>
      <c r="B616" s="4">
        <f>19.7+4.6</f>
        <v>24.299999999999997</v>
      </c>
      <c r="C616" s="4">
        <f t="shared" si="5"/>
        <v>25</v>
      </c>
      <c r="D616" s="4"/>
      <c r="E616" s="16"/>
    </row>
    <row r="617" spans="1:5" x14ac:dyDescent="0.35">
      <c r="A617" s="9"/>
      <c r="B617" s="4"/>
      <c r="C617" s="4"/>
      <c r="D617" s="4"/>
      <c r="E617" s="16">
        <f>((C616+C618)/2)*(50/27)</f>
        <v>48.148148148148145</v>
      </c>
    </row>
    <row r="618" spans="1:5" x14ac:dyDescent="0.35">
      <c r="A618" s="9">
        <v>11850</v>
      </c>
      <c r="B618" s="4">
        <f>21.5+4.6</f>
        <v>26.1</v>
      </c>
      <c r="C618" s="4">
        <f t="shared" si="5"/>
        <v>27</v>
      </c>
      <c r="D618" s="4"/>
      <c r="E618" s="16"/>
    </row>
    <row r="619" spans="1:5" x14ac:dyDescent="0.35">
      <c r="A619" s="9"/>
      <c r="B619" s="4"/>
      <c r="C619" s="4"/>
      <c r="D619" s="4"/>
      <c r="E619" s="16">
        <f>((C618+C620)/2)*(50/27)</f>
        <v>52.777777777777779</v>
      </c>
    </row>
    <row r="620" spans="1:5" x14ac:dyDescent="0.35">
      <c r="A620" s="9">
        <v>11900</v>
      </c>
      <c r="B620" s="4">
        <f>24.3+5.3</f>
        <v>29.6</v>
      </c>
      <c r="C620" s="4">
        <f t="shared" si="5"/>
        <v>30</v>
      </c>
      <c r="D620" s="4"/>
      <c r="E620" s="16"/>
    </row>
    <row r="621" spans="1:5" x14ac:dyDescent="0.35">
      <c r="A621" s="9"/>
      <c r="B621" s="4"/>
      <c r="C621" s="4"/>
      <c r="D621" s="4"/>
      <c r="E621" s="16">
        <f>((C620+C622)/2)*(50/27)</f>
        <v>56.481481481481481</v>
      </c>
    </row>
    <row r="622" spans="1:5" x14ac:dyDescent="0.35">
      <c r="A622" s="9">
        <v>11950</v>
      </c>
      <c r="B622" s="4">
        <f>24.7+6.3</f>
        <v>31</v>
      </c>
      <c r="C622" s="4">
        <f t="shared" si="5"/>
        <v>31</v>
      </c>
      <c r="D622" s="4"/>
      <c r="E622" s="16"/>
    </row>
    <row r="623" spans="1:5" x14ac:dyDescent="0.35">
      <c r="A623" s="9"/>
      <c r="B623" s="4"/>
      <c r="C623" s="4"/>
      <c r="D623" s="4"/>
      <c r="E623" s="16">
        <f>((C622+C624)/2)*(50/27)</f>
        <v>56.481481481481481</v>
      </c>
    </row>
    <row r="624" spans="1:5" x14ac:dyDescent="0.35">
      <c r="A624" s="9">
        <v>12000</v>
      </c>
      <c r="B624" s="4">
        <f>23.9+5.7</f>
        <v>29.599999999999998</v>
      </c>
      <c r="C624" s="4">
        <f t="shared" si="5"/>
        <v>30</v>
      </c>
      <c r="D624" s="4"/>
      <c r="E624" s="16"/>
    </row>
    <row r="625" spans="1:5" x14ac:dyDescent="0.35">
      <c r="A625" s="9"/>
      <c r="B625" s="4"/>
      <c r="C625" s="4"/>
      <c r="D625" s="4"/>
      <c r="E625" s="16">
        <f>((C624+C626)/2)*(50/27)</f>
        <v>53.703703703703702</v>
      </c>
    </row>
    <row r="626" spans="1:5" x14ac:dyDescent="0.35">
      <c r="A626" s="9">
        <v>12050</v>
      </c>
      <c r="B626" s="4">
        <f>22.2+5</f>
        <v>27.2</v>
      </c>
      <c r="C626" s="4">
        <f t="shared" si="5"/>
        <v>28</v>
      </c>
      <c r="D626" s="4"/>
      <c r="E626" s="16"/>
    </row>
    <row r="627" spans="1:5" x14ac:dyDescent="0.35">
      <c r="A627" s="9"/>
      <c r="B627" s="4"/>
      <c r="C627" s="4"/>
      <c r="D627" s="4"/>
      <c r="E627" s="16">
        <f>((C626+C628)/2)*(50/27)</f>
        <v>50.925925925925924</v>
      </c>
    </row>
    <row r="628" spans="1:5" x14ac:dyDescent="0.35">
      <c r="A628" s="9">
        <v>12100</v>
      </c>
      <c r="B628" s="4">
        <f>20.9+5.7</f>
        <v>26.599999999999998</v>
      </c>
      <c r="C628" s="4">
        <f t="shared" si="5"/>
        <v>27</v>
      </c>
      <c r="D628" s="4"/>
      <c r="E628" s="16"/>
    </row>
    <row r="629" spans="1:5" x14ac:dyDescent="0.35">
      <c r="A629" s="9"/>
      <c r="B629" s="4"/>
      <c r="C629" s="4"/>
      <c r="D629" s="4"/>
      <c r="E629" s="16">
        <f>((C628+C630)/2)*(50/27)</f>
        <v>50.925925925925924</v>
      </c>
    </row>
    <row r="630" spans="1:5" x14ac:dyDescent="0.35">
      <c r="A630" s="9">
        <v>12150</v>
      </c>
      <c r="B630" s="4">
        <f>21.1+6.2</f>
        <v>27.3</v>
      </c>
      <c r="C630" s="4">
        <f t="shared" si="5"/>
        <v>28</v>
      </c>
      <c r="D630" s="4"/>
      <c r="E630" s="16"/>
    </row>
    <row r="631" spans="1:5" x14ac:dyDescent="0.35">
      <c r="A631" s="9"/>
      <c r="B631" s="4"/>
      <c r="C631" s="4"/>
      <c r="D631" s="4"/>
      <c r="E631" s="16">
        <f>((C630+C632)/2)*(50/27)</f>
        <v>50.925925925925924</v>
      </c>
    </row>
    <row r="632" spans="1:5" x14ac:dyDescent="0.35">
      <c r="A632" s="9">
        <v>12200</v>
      </c>
      <c r="B632" s="4">
        <f>20.3+5.9</f>
        <v>26.200000000000003</v>
      </c>
      <c r="C632" s="4">
        <f t="shared" si="5"/>
        <v>27</v>
      </c>
      <c r="D632" s="4"/>
      <c r="E632" s="16"/>
    </row>
    <row r="633" spans="1:5" x14ac:dyDescent="0.35">
      <c r="A633" s="9"/>
      <c r="B633" s="4"/>
      <c r="C633" s="4"/>
      <c r="D633" s="4"/>
      <c r="E633" s="16">
        <f>((C632+C634)/2)*(50/27)</f>
        <v>50.925925925925924</v>
      </c>
    </row>
    <row r="634" spans="1:5" x14ac:dyDescent="0.35">
      <c r="A634" s="9">
        <v>12250</v>
      </c>
      <c r="B634" s="4">
        <f>21.6+6.1</f>
        <v>27.700000000000003</v>
      </c>
      <c r="C634" s="4">
        <f t="shared" si="5"/>
        <v>28</v>
      </c>
      <c r="D634" s="4"/>
      <c r="E634" s="16"/>
    </row>
    <row r="635" spans="1:5" x14ac:dyDescent="0.35">
      <c r="A635" s="9"/>
      <c r="B635" s="4"/>
      <c r="C635" s="4"/>
      <c r="D635" s="4"/>
      <c r="E635" s="16">
        <f>((C634+C636)/2)*(50/27)</f>
        <v>51.851851851851855</v>
      </c>
    </row>
    <row r="636" spans="1:5" x14ac:dyDescent="0.35">
      <c r="A636" s="9">
        <v>12300</v>
      </c>
      <c r="B636" s="4">
        <f>20.3+6.8</f>
        <v>27.1</v>
      </c>
      <c r="C636" s="4">
        <f t="shared" si="5"/>
        <v>28</v>
      </c>
      <c r="D636" s="4"/>
      <c r="E636" s="16"/>
    </row>
    <row r="637" spans="1:5" x14ac:dyDescent="0.35">
      <c r="A637" s="9"/>
      <c r="B637" s="4"/>
      <c r="C637" s="4"/>
      <c r="D637" s="4"/>
      <c r="E637" s="16">
        <f>((C636+C638)/2)*(50/27)</f>
        <v>54.629629629629633</v>
      </c>
    </row>
    <row r="638" spans="1:5" x14ac:dyDescent="0.35">
      <c r="A638" s="9">
        <v>12350</v>
      </c>
      <c r="B638" s="4">
        <f>22.6+7.7</f>
        <v>30.3</v>
      </c>
      <c r="C638" s="4">
        <f t="shared" si="5"/>
        <v>31</v>
      </c>
      <c r="D638" s="4"/>
      <c r="E638" s="16"/>
    </row>
    <row r="639" spans="1:5" x14ac:dyDescent="0.35">
      <c r="A639" s="9"/>
      <c r="B639" s="4"/>
      <c r="C639" s="4"/>
      <c r="D639" s="4"/>
      <c r="E639" s="16">
        <f>((C638+C640)/2)*(50/27)</f>
        <v>59.25925925925926</v>
      </c>
    </row>
    <row r="640" spans="1:5" x14ac:dyDescent="0.35">
      <c r="A640" s="9">
        <v>12400</v>
      </c>
      <c r="B640" s="4">
        <f>25.4+7.5</f>
        <v>32.9</v>
      </c>
      <c r="C640" s="4">
        <f t="shared" si="5"/>
        <v>33</v>
      </c>
      <c r="D640" s="4"/>
      <c r="E640" s="16"/>
    </row>
    <row r="641" spans="1:5" x14ac:dyDescent="0.35">
      <c r="A641" s="9"/>
      <c r="B641" s="4"/>
      <c r="C641" s="4"/>
      <c r="D641" s="4"/>
      <c r="E641" s="16">
        <f>((C640+C642)/2)*(50/27)</f>
        <v>67.592592592592595</v>
      </c>
    </row>
    <row r="642" spans="1:5" x14ac:dyDescent="0.35">
      <c r="A642" s="9">
        <v>12450</v>
      </c>
      <c r="B642" s="4">
        <f>32.9+6.8</f>
        <v>39.699999999999996</v>
      </c>
      <c r="C642" s="4">
        <f t="shared" si="5"/>
        <v>40</v>
      </c>
      <c r="D642" s="4"/>
      <c r="E642" s="16"/>
    </row>
    <row r="643" spans="1:5" x14ac:dyDescent="0.35">
      <c r="A643" s="9"/>
      <c r="B643" s="4"/>
      <c r="C643" s="4"/>
      <c r="D643" s="4"/>
      <c r="E643" s="16">
        <f>((C642+C644)/2)*(50/27)</f>
        <v>78.703703703703709</v>
      </c>
    </row>
    <row r="644" spans="1:5" x14ac:dyDescent="0.35">
      <c r="A644" s="9">
        <v>12500</v>
      </c>
      <c r="B644" s="4">
        <f>38.5+6.2</f>
        <v>44.7</v>
      </c>
      <c r="C644" s="4">
        <f t="shared" si="5"/>
        <v>45</v>
      </c>
      <c r="D644" s="4"/>
      <c r="E644" s="16"/>
    </row>
    <row r="645" spans="1:5" x14ac:dyDescent="0.35">
      <c r="A645" s="9"/>
      <c r="B645" s="4"/>
      <c r="C645" s="4"/>
      <c r="D645" s="4"/>
      <c r="E645" s="16">
        <f>((C644+C646)/2)*(50/27)</f>
        <v>105.55555555555556</v>
      </c>
    </row>
    <row r="646" spans="1:5" x14ac:dyDescent="0.35">
      <c r="A646" s="9">
        <v>12550</v>
      </c>
      <c r="B646" s="4">
        <f>57.9+11.1</f>
        <v>69</v>
      </c>
      <c r="C646" s="4">
        <f t="shared" si="5"/>
        <v>69</v>
      </c>
      <c r="D646" s="4"/>
      <c r="E646" s="16"/>
    </row>
    <row r="647" spans="1:5" x14ac:dyDescent="0.35">
      <c r="A647" s="9"/>
      <c r="B647" s="4"/>
      <c r="C647" s="4"/>
      <c r="D647" s="4"/>
      <c r="E647" s="16">
        <f>((C646+C648)/2)*(50/27)</f>
        <v>140.74074074074073</v>
      </c>
    </row>
    <row r="648" spans="1:5" x14ac:dyDescent="0.35">
      <c r="A648" s="9">
        <v>12600</v>
      </c>
      <c r="B648" s="4">
        <f>62.8+20.2</f>
        <v>83</v>
      </c>
      <c r="C648" s="4">
        <f t="shared" si="5"/>
        <v>83</v>
      </c>
      <c r="D648" s="4"/>
      <c r="E648" s="16"/>
    </row>
    <row r="649" spans="1:5" x14ac:dyDescent="0.35">
      <c r="A649" s="9"/>
      <c r="B649" s="4"/>
      <c r="C649" s="4"/>
      <c r="D649" s="4"/>
      <c r="E649" s="16">
        <f>((C648+C650)/2)*(50/27)</f>
        <v>166.66666666666666</v>
      </c>
    </row>
    <row r="650" spans="1:5" x14ac:dyDescent="0.35">
      <c r="A650" s="9">
        <v>12650</v>
      </c>
      <c r="B650" s="4">
        <f>69+27.5</f>
        <v>96.5</v>
      </c>
      <c r="C650" s="4">
        <f t="shared" si="5"/>
        <v>97</v>
      </c>
      <c r="D650" s="4"/>
      <c r="E650" s="16"/>
    </row>
    <row r="651" spans="1:5" x14ac:dyDescent="0.35">
      <c r="A651" s="9"/>
      <c r="B651" s="4"/>
      <c r="C651" s="4"/>
      <c r="D651" s="4"/>
      <c r="E651" s="16">
        <f>((C650+C652)/2)*(50/27)</f>
        <v>214.81481481481481</v>
      </c>
    </row>
    <row r="652" spans="1:5" x14ac:dyDescent="0.35">
      <c r="A652" s="9">
        <v>12700</v>
      </c>
      <c r="B652" s="4">
        <f>98+36.8</f>
        <v>134.80000000000001</v>
      </c>
      <c r="C652" s="4">
        <f t="shared" si="5"/>
        <v>135</v>
      </c>
      <c r="D652" s="4"/>
      <c r="E652" s="16"/>
    </row>
    <row r="653" spans="1:5" x14ac:dyDescent="0.35">
      <c r="A653" s="9"/>
      <c r="B653" s="4"/>
      <c r="C653" s="4"/>
      <c r="D653" s="4"/>
      <c r="E653" s="16">
        <f>((C652+C654)/2)*(50/27)</f>
        <v>282.40740740740739</v>
      </c>
    </row>
    <row r="654" spans="1:5" x14ac:dyDescent="0.35">
      <c r="A654" s="9">
        <v>12750</v>
      </c>
      <c r="B654" s="4">
        <f>128.6+40.7</f>
        <v>169.3</v>
      </c>
      <c r="C654" s="4">
        <f t="shared" si="5"/>
        <v>170</v>
      </c>
      <c r="D654" s="4"/>
      <c r="E654" s="16"/>
    </row>
    <row r="655" spans="1:5" x14ac:dyDescent="0.35">
      <c r="A655" s="9"/>
      <c r="B655" s="4"/>
      <c r="C655" s="4"/>
      <c r="D655" s="4"/>
      <c r="E655" s="16">
        <f>((C654+C656)/2)*(50/27)</f>
        <v>349.07407407407408</v>
      </c>
    </row>
    <row r="656" spans="1:5" x14ac:dyDescent="0.35">
      <c r="A656" s="9">
        <v>12800</v>
      </c>
      <c r="B656" s="4">
        <f>160.2+46.3</f>
        <v>206.5</v>
      </c>
      <c r="C656" s="4">
        <f t="shared" si="5"/>
        <v>207</v>
      </c>
      <c r="D656" s="4"/>
      <c r="E656" s="16"/>
    </row>
    <row r="657" spans="1:5" x14ac:dyDescent="0.35">
      <c r="A657" s="9"/>
      <c r="B657" s="4"/>
      <c r="C657" s="4"/>
      <c r="D657" s="4"/>
      <c r="E657" s="16">
        <f>((C656+C658)/2)*(50/27)</f>
        <v>418.51851851851853</v>
      </c>
    </row>
    <row r="658" spans="1:5" x14ac:dyDescent="0.35">
      <c r="A658" s="9">
        <v>12850</v>
      </c>
      <c r="B658" s="4">
        <f>195.7+48.5</f>
        <v>244.2</v>
      </c>
      <c r="C658" s="4">
        <f t="shared" ref="C658:C765" si="6">ROUNDUP(B658,0)</f>
        <v>245</v>
      </c>
      <c r="D658" s="4"/>
      <c r="E658" s="16"/>
    </row>
    <row r="659" spans="1:5" x14ac:dyDescent="0.35">
      <c r="A659" s="9"/>
      <c r="B659" s="4"/>
      <c r="C659" s="4"/>
      <c r="D659" s="4"/>
      <c r="E659" s="16">
        <f>((C658+C660)/2)*(50/27)</f>
        <v>486.11111111111109</v>
      </c>
    </row>
    <row r="660" spans="1:5" x14ac:dyDescent="0.35">
      <c r="A660" s="9">
        <v>12900</v>
      </c>
      <c r="B660" s="4">
        <f>240+39.3</f>
        <v>279.3</v>
      </c>
      <c r="C660" s="4">
        <f t="shared" si="6"/>
        <v>280</v>
      </c>
      <c r="D660" s="4"/>
      <c r="E660" s="16"/>
    </row>
    <row r="661" spans="1:5" x14ac:dyDescent="0.35">
      <c r="A661" s="9"/>
      <c r="B661" s="4"/>
      <c r="C661" s="4"/>
      <c r="D661" s="4"/>
      <c r="E661" s="16">
        <f>((C660+C662)/2)*(50/27)</f>
        <v>579.62962962962968</v>
      </c>
    </row>
    <row r="662" spans="1:5" x14ac:dyDescent="0.35">
      <c r="A662" s="9">
        <v>12950</v>
      </c>
      <c r="B662" s="4">
        <f>301.2+44.8</f>
        <v>346</v>
      </c>
      <c r="C662" s="4">
        <f t="shared" si="6"/>
        <v>346</v>
      </c>
      <c r="D662" s="4"/>
      <c r="E662" s="16"/>
    </row>
    <row r="663" spans="1:5" x14ac:dyDescent="0.35">
      <c r="A663" s="9"/>
      <c r="B663" s="4"/>
      <c r="C663" s="4"/>
      <c r="D663" s="4"/>
      <c r="E663" s="16">
        <f>((C662+C664)/2)*(50/27)</f>
        <v>644.44444444444446</v>
      </c>
    </row>
    <row r="664" spans="1:5" x14ac:dyDescent="0.35">
      <c r="A664" s="9">
        <v>13000</v>
      </c>
      <c r="B664" s="4">
        <f>349.5</f>
        <v>349.5</v>
      </c>
      <c r="C664" s="4">
        <f t="shared" si="6"/>
        <v>350</v>
      </c>
      <c r="D664" s="4"/>
      <c r="E664" s="16"/>
    </row>
    <row r="665" spans="1:5" x14ac:dyDescent="0.35">
      <c r="A665" s="9"/>
      <c r="B665" s="4"/>
      <c r="C665" s="4"/>
      <c r="D665" s="4"/>
      <c r="E665" s="16">
        <f>((C664+C666)/2)*(50/27)</f>
        <v>652.77777777777783</v>
      </c>
    </row>
    <row r="666" spans="1:5" x14ac:dyDescent="0.35">
      <c r="A666" s="9">
        <v>13050</v>
      </c>
      <c r="B666" s="4">
        <v>354.5</v>
      </c>
      <c r="C666" s="4">
        <f t="shared" si="6"/>
        <v>355</v>
      </c>
      <c r="D666" s="4"/>
      <c r="E666" s="16"/>
    </row>
    <row r="667" spans="1:5" x14ac:dyDescent="0.35">
      <c r="A667" s="9"/>
      <c r="B667" s="4"/>
      <c r="C667" s="4"/>
      <c r="D667" s="4"/>
      <c r="E667" s="16">
        <f>((C666+C668)/2)*(50/27)</f>
        <v>670.37037037037032</v>
      </c>
    </row>
    <row r="668" spans="1:5" x14ac:dyDescent="0.35">
      <c r="A668" s="9">
        <v>13100</v>
      </c>
      <c r="B668" s="4">
        <v>368.3</v>
      </c>
      <c r="C668" s="4">
        <f t="shared" si="6"/>
        <v>369</v>
      </c>
      <c r="D668" s="4"/>
      <c r="E668" s="16"/>
    </row>
    <row r="669" spans="1:5" x14ac:dyDescent="0.35">
      <c r="A669" s="9"/>
      <c r="B669" s="4"/>
      <c r="C669" s="4"/>
      <c r="D669" s="4"/>
      <c r="E669" s="16">
        <f>((C668+C670)/2)*(50/27)</f>
        <v>664.81481481481478</v>
      </c>
    </row>
    <row r="670" spans="1:5" x14ac:dyDescent="0.35">
      <c r="A670" s="9">
        <v>13150</v>
      </c>
      <c r="B670" s="4">
        <v>348.2</v>
      </c>
      <c r="C670" s="4">
        <f t="shared" si="6"/>
        <v>349</v>
      </c>
      <c r="D670" s="4"/>
      <c r="E670" s="16"/>
    </row>
    <row r="671" spans="1:5" x14ac:dyDescent="0.35">
      <c r="A671" s="9"/>
      <c r="B671" s="4"/>
      <c r="C671" s="4"/>
      <c r="D671" s="4"/>
      <c r="E671" s="16">
        <f>((C670+C672)/2)*(50/27)</f>
        <v>611.11111111111109</v>
      </c>
    </row>
    <row r="672" spans="1:5" x14ac:dyDescent="0.35">
      <c r="A672" s="9">
        <v>13200</v>
      </c>
      <c r="B672" s="4">
        <v>310.7</v>
      </c>
      <c r="C672" s="4">
        <f t="shared" si="6"/>
        <v>311</v>
      </c>
      <c r="D672" s="4"/>
      <c r="E672" s="16"/>
    </row>
    <row r="673" spans="1:5" x14ac:dyDescent="0.35">
      <c r="A673" s="9"/>
      <c r="B673" s="4"/>
      <c r="C673" s="4"/>
      <c r="D673" s="4"/>
      <c r="E673" s="16">
        <f>((C672+C674)/2)*(50/27)</f>
        <v>558.33333333333337</v>
      </c>
    </row>
    <row r="674" spans="1:5" x14ac:dyDescent="0.35">
      <c r="A674" s="9">
        <v>13250</v>
      </c>
      <c r="B674" s="4">
        <v>291.39999999999998</v>
      </c>
      <c r="C674" s="4">
        <f t="shared" si="6"/>
        <v>292</v>
      </c>
      <c r="D674" s="4"/>
      <c r="E674" s="16"/>
    </row>
    <row r="675" spans="1:5" x14ac:dyDescent="0.35">
      <c r="A675" s="9"/>
      <c r="B675" s="4"/>
      <c r="C675" s="4"/>
      <c r="D675" s="4"/>
      <c r="E675" s="16">
        <f>((C674+C676)/2)*(50/27)</f>
        <v>510.18518518518516</v>
      </c>
    </row>
    <row r="676" spans="1:5" x14ac:dyDescent="0.35">
      <c r="A676" s="9">
        <v>13300</v>
      </c>
      <c r="B676" s="4">
        <v>258.7</v>
      </c>
      <c r="C676" s="4">
        <f t="shared" si="6"/>
        <v>259</v>
      </c>
      <c r="D676" s="4"/>
      <c r="E676" s="16"/>
    </row>
    <row r="677" spans="1:5" x14ac:dyDescent="0.35">
      <c r="A677" s="9"/>
      <c r="B677" s="4"/>
      <c r="C677" s="4"/>
      <c r="D677" s="4"/>
      <c r="E677" s="16">
        <f>((C676+C678)/2)*(50/27)</f>
        <v>459.25925925925924</v>
      </c>
    </row>
    <row r="678" spans="1:5" x14ac:dyDescent="0.35">
      <c r="A678" s="9">
        <v>13350</v>
      </c>
      <c r="B678" s="4">
        <v>236.3</v>
      </c>
      <c r="C678" s="4">
        <f t="shared" si="6"/>
        <v>237</v>
      </c>
      <c r="D678" s="4"/>
      <c r="E678" s="16"/>
    </row>
    <row r="679" spans="1:5" x14ac:dyDescent="0.35">
      <c r="A679" s="9"/>
      <c r="B679" s="4"/>
      <c r="C679" s="4"/>
      <c r="D679" s="4"/>
      <c r="E679" s="16">
        <f>((C678+C680)/2)*(50/27)</f>
        <v>428.7037037037037</v>
      </c>
    </row>
    <row r="680" spans="1:5" x14ac:dyDescent="0.35">
      <c r="A680" s="9">
        <v>13400</v>
      </c>
      <c r="B680" s="4">
        <v>225.4</v>
      </c>
      <c r="C680" s="4">
        <f t="shared" si="6"/>
        <v>226</v>
      </c>
      <c r="D680" s="4"/>
      <c r="E680" s="16"/>
    </row>
    <row r="681" spans="1:5" x14ac:dyDescent="0.35">
      <c r="A681" s="9"/>
      <c r="B681" s="4"/>
      <c r="C681" s="4"/>
      <c r="D681" s="4"/>
      <c r="E681" s="16">
        <f>((C680+C682)/2)*(50/27)</f>
        <v>412.96296296296299</v>
      </c>
    </row>
    <row r="682" spans="1:5" x14ac:dyDescent="0.35">
      <c r="A682" s="9">
        <v>13450</v>
      </c>
      <c r="B682" s="4">
        <v>219.4</v>
      </c>
      <c r="C682" s="4">
        <f t="shared" si="6"/>
        <v>220</v>
      </c>
      <c r="D682" s="4"/>
      <c r="E682" s="16"/>
    </row>
    <row r="683" spans="1:5" x14ac:dyDescent="0.35">
      <c r="A683" s="9"/>
      <c r="B683" s="4"/>
      <c r="C683" s="4"/>
      <c r="D683" s="4"/>
      <c r="E683" s="16">
        <f>((C682+C684)/2)*(50/27)</f>
        <v>395.37037037037038</v>
      </c>
    </row>
    <row r="684" spans="1:5" x14ac:dyDescent="0.35">
      <c r="A684" s="9">
        <v>13500</v>
      </c>
      <c r="B684" s="4">
        <v>206.7</v>
      </c>
      <c r="C684" s="4">
        <f t="shared" si="6"/>
        <v>207</v>
      </c>
      <c r="D684" s="4"/>
      <c r="E684" s="16"/>
    </row>
    <row r="685" spans="1:5" x14ac:dyDescent="0.35">
      <c r="A685" s="9"/>
      <c r="B685" s="4"/>
      <c r="C685" s="4"/>
      <c r="D685" s="4"/>
      <c r="E685" s="16">
        <f>((C684+C686)/2)*(50/27)</f>
        <v>321.2962962962963</v>
      </c>
    </row>
    <row r="686" spans="1:5" x14ac:dyDescent="0.35">
      <c r="A686" s="9">
        <v>13550</v>
      </c>
      <c r="B686" s="4">
        <v>139.4</v>
      </c>
      <c r="C686" s="4">
        <f t="shared" si="6"/>
        <v>140</v>
      </c>
      <c r="D686" s="4"/>
      <c r="E686" s="16"/>
    </row>
    <row r="687" spans="1:5" x14ac:dyDescent="0.35">
      <c r="A687" s="9"/>
      <c r="B687" s="4"/>
      <c r="C687" s="4"/>
      <c r="D687" s="4"/>
      <c r="E687" s="16">
        <f>((C686+C688)/2)*(50/27)</f>
        <v>219.44444444444446</v>
      </c>
    </row>
    <row r="688" spans="1:5" x14ac:dyDescent="0.35">
      <c r="A688" s="9">
        <v>13600</v>
      </c>
      <c r="B688" s="4">
        <v>96.2</v>
      </c>
      <c r="C688" s="4">
        <f t="shared" si="6"/>
        <v>97</v>
      </c>
      <c r="D688" s="4"/>
      <c r="E688" s="16"/>
    </row>
    <row r="689" spans="1:5" x14ac:dyDescent="0.35">
      <c r="A689" s="9"/>
      <c r="B689" s="4"/>
      <c r="C689" s="4"/>
      <c r="D689" s="4"/>
      <c r="E689" s="16">
        <f>((C688+C690)/2)*(50/27)</f>
        <v>173.14814814814815</v>
      </c>
    </row>
    <row r="690" spans="1:5" x14ac:dyDescent="0.35">
      <c r="A690" s="9">
        <v>13650</v>
      </c>
      <c r="B690" s="4">
        <v>89.5</v>
      </c>
      <c r="C690" s="4">
        <f t="shared" si="6"/>
        <v>90</v>
      </c>
      <c r="D690" s="4"/>
      <c r="E690" s="16"/>
    </row>
    <row r="691" spans="1:5" x14ac:dyDescent="0.35">
      <c r="A691" s="9"/>
      <c r="B691" s="4"/>
      <c r="C691" s="4"/>
      <c r="D691" s="4"/>
      <c r="E691" s="16">
        <f>((C690+C692)/2)*(50/27)</f>
        <v>168.51851851851853</v>
      </c>
    </row>
    <row r="692" spans="1:5" x14ac:dyDescent="0.35">
      <c r="A692" s="9">
        <v>13700</v>
      </c>
      <c r="B692" s="4">
        <v>91.7</v>
      </c>
      <c r="C692" s="4">
        <f t="shared" si="6"/>
        <v>92</v>
      </c>
      <c r="D692" s="4"/>
      <c r="E692" s="16"/>
    </row>
    <row r="693" spans="1:5" x14ac:dyDescent="0.35">
      <c r="A693" s="9"/>
      <c r="B693" s="4"/>
      <c r="C693" s="4"/>
      <c r="D693" s="4"/>
      <c r="E693" s="16">
        <f>((C692+C694)/2)*(50/27)</f>
        <v>167.59259259259258</v>
      </c>
    </row>
    <row r="694" spans="1:5" x14ac:dyDescent="0.35">
      <c r="A694" s="9">
        <v>13750</v>
      </c>
      <c r="B694" s="4">
        <v>89</v>
      </c>
      <c r="C694" s="4">
        <f t="shared" si="6"/>
        <v>89</v>
      </c>
      <c r="D694" s="4"/>
      <c r="E694" s="16"/>
    </row>
    <row r="695" spans="1:5" x14ac:dyDescent="0.35">
      <c r="A695" s="9"/>
      <c r="B695" s="4"/>
      <c r="C695" s="4"/>
      <c r="D695" s="4"/>
      <c r="E695" s="16">
        <f>((C694+C696)/2)*(50/27)</f>
        <v>167.59259259259258</v>
      </c>
    </row>
    <row r="696" spans="1:5" x14ac:dyDescent="0.35">
      <c r="A696" s="9">
        <v>13800</v>
      </c>
      <c r="B696" s="4">
        <v>91.2</v>
      </c>
      <c r="C696" s="4">
        <f t="shared" si="6"/>
        <v>92</v>
      </c>
      <c r="D696" s="4"/>
      <c r="E696" s="16"/>
    </row>
    <row r="697" spans="1:5" x14ac:dyDescent="0.35">
      <c r="A697" s="9"/>
      <c r="B697" s="4"/>
      <c r="C697" s="4"/>
      <c r="D697" s="4"/>
      <c r="E697" s="16">
        <f>((C696+C698)/2)*(50/27)</f>
        <v>180.55555555555554</v>
      </c>
    </row>
    <row r="698" spans="1:5" x14ac:dyDescent="0.35">
      <c r="A698" s="9">
        <v>13850</v>
      </c>
      <c r="B698" s="4">
        <v>102.4</v>
      </c>
      <c r="C698" s="4">
        <f t="shared" si="6"/>
        <v>103</v>
      </c>
      <c r="D698" s="4"/>
      <c r="E698" s="16"/>
    </row>
    <row r="699" spans="1:5" x14ac:dyDescent="0.35">
      <c r="A699" s="9"/>
      <c r="B699" s="4"/>
      <c r="C699" s="4"/>
      <c r="D699" s="4"/>
      <c r="E699" s="16">
        <f>((C698+C700)/2)*(50/27)</f>
        <v>190.74074074074073</v>
      </c>
    </row>
    <row r="700" spans="1:5" x14ac:dyDescent="0.35">
      <c r="A700" s="9">
        <v>13900</v>
      </c>
      <c r="B700" s="4">
        <v>102.2</v>
      </c>
      <c r="C700" s="4">
        <f t="shared" si="6"/>
        <v>103</v>
      </c>
      <c r="D700" s="4"/>
      <c r="E700" s="16"/>
    </row>
    <row r="701" spans="1:5" x14ac:dyDescent="0.35">
      <c r="A701" s="9"/>
      <c r="B701" s="4"/>
      <c r="C701" s="4"/>
      <c r="D701" s="4"/>
      <c r="E701" s="16">
        <f>((C700+C702)/2)*(50/27)</f>
        <v>178.7037037037037</v>
      </c>
    </row>
    <row r="702" spans="1:5" x14ac:dyDescent="0.35">
      <c r="A702" s="9">
        <v>13950</v>
      </c>
      <c r="B702" s="4">
        <v>89.9</v>
      </c>
      <c r="C702" s="4">
        <f t="shared" si="6"/>
        <v>90</v>
      </c>
      <c r="D702" s="4"/>
      <c r="E702" s="16"/>
    </row>
    <row r="703" spans="1:5" x14ac:dyDescent="0.35">
      <c r="A703" s="9"/>
      <c r="B703" s="4"/>
      <c r="C703" s="4"/>
      <c r="D703" s="4"/>
      <c r="E703" s="16">
        <f>((C702+C704)/2)*(50/27)</f>
        <v>169.44444444444446</v>
      </c>
    </row>
    <row r="704" spans="1:5" x14ac:dyDescent="0.35">
      <c r="A704" s="9">
        <v>14000</v>
      </c>
      <c r="B704" s="4">
        <v>92.6</v>
      </c>
      <c r="C704" s="4">
        <f t="shared" si="6"/>
        <v>93</v>
      </c>
      <c r="D704" s="4"/>
      <c r="E704" s="16"/>
    </row>
    <row r="705" spans="1:5" x14ac:dyDescent="0.35">
      <c r="A705" s="9"/>
      <c r="B705" s="4"/>
      <c r="C705" s="4"/>
      <c r="D705" s="4"/>
      <c r="E705" s="16">
        <f>((C704+C706)/2)*(50/27)</f>
        <v>206.4814814814815</v>
      </c>
    </row>
    <row r="706" spans="1:5" x14ac:dyDescent="0.35">
      <c r="A706" s="9">
        <v>14050</v>
      </c>
      <c r="B706" s="4">
        <f>45.7+83.6</f>
        <v>129.30000000000001</v>
      </c>
      <c r="C706" s="4">
        <f t="shared" si="6"/>
        <v>130</v>
      </c>
      <c r="D706" s="4"/>
      <c r="E706" s="16"/>
    </row>
    <row r="707" spans="1:5" x14ac:dyDescent="0.35">
      <c r="A707" s="9"/>
      <c r="B707" s="4"/>
      <c r="C707" s="4"/>
      <c r="D707" s="4"/>
      <c r="E707" s="16">
        <f>((C706+C708)/2)*(50/27)</f>
        <v>204.62962962962962</v>
      </c>
    </row>
    <row r="708" spans="1:5" x14ac:dyDescent="0.35">
      <c r="A708" s="9">
        <v>14100</v>
      </c>
      <c r="B708" s="4">
        <f>37.7+48.2+4.6</f>
        <v>90.5</v>
      </c>
      <c r="C708" s="4">
        <f t="shared" si="6"/>
        <v>91</v>
      </c>
      <c r="D708" s="4"/>
      <c r="E708" s="16"/>
    </row>
    <row r="709" spans="1:5" x14ac:dyDescent="0.35">
      <c r="A709" s="9"/>
      <c r="B709" s="4"/>
      <c r="C709" s="4"/>
      <c r="D709" s="4"/>
      <c r="E709" s="16">
        <f>((C708+C710)/2)*(50/27)</f>
        <v>171.2962962962963</v>
      </c>
    </row>
    <row r="710" spans="1:5" x14ac:dyDescent="0.35">
      <c r="A710" s="9">
        <v>14150</v>
      </c>
      <c r="B710" s="4">
        <f>33.7+60</f>
        <v>93.7</v>
      </c>
      <c r="C710" s="4">
        <f t="shared" si="6"/>
        <v>94</v>
      </c>
      <c r="D710" s="4"/>
      <c r="E710" s="16"/>
    </row>
    <row r="711" spans="1:5" x14ac:dyDescent="0.35">
      <c r="A711" s="9"/>
      <c r="B711" s="4"/>
      <c r="C711" s="4"/>
      <c r="D711" s="4"/>
      <c r="E711" s="16">
        <f>((C710+C712)/2)*(50/27)</f>
        <v>175</v>
      </c>
    </row>
    <row r="712" spans="1:5" x14ac:dyDescent="0.35">
      <c r="A712" s="9">
        <v>14200</v>
      </c>
      <c r="B712" s="4">
        <f>32.7+3.7+55+2.7</f>
        <v>94.100000000000009</v>
      </c>
      <c r="C712" s="4">
        <f t="shared" si="6"/>
        <v>95</v>
      </c>
      <c r="D712" s="4"/>
      <c r="E712" s="16"/>
    </row>
    <row r="713" spans="1:5" x14ac:dyDescent="0.35">
      <c r="A713" s="9"/>
      <c r="B713" s="4"/>
      <c r="C713" s="4"/>
      <c r="D713" s="4"/>
      <c r="E713" s="16">
        <f>((C712+C714)/2)*(50/27)</f>
        <v>168.51851851851853</v>
      </c>
    </row>
    <row r="714" spans="1:5" x14ac:dyDescent="0.35">
      <c r="A714" s="9">
        <v>14250</v>
      </c>
      <c r="B714" s="4">
        <f>30.3+1.9+52+1.9</f>
        <v>86.100000000000009</v>
      </c>
      <c r="C714" s="4">
        <f t="shared" si="6"/>
        <v>87</v>
      </c>
      <c r="D714" s="4"/>
      <c r="E714" s="16"/>
    </row>
    <row r="715" spans="1:5" x14ac:dyDescent="0.35">
      <c r="A715" s="9"/>
      <c r="B715" s="4"/>
      <c r="C715" s="4"/>
      <c r="D715" s="4"/>
      <c r="E715" s="16">
        <f>((C714+C716)/2)*(50/27)</f>
        <v>147.22222222222223</v>
      </c>
    </row>
    <row r="716" spans="1:5" x14ac:dyDescent="0.35">
      <c r="A716" s="9">
        <v>14300</v>
      </c>
      <c r="B716" s="4">
        <f>24.1+46.4+1.4</f>
        <v>71.900000000000006</v>
      </c>
      <c r="C716" s="4">
        <f t="shared" si="6"/>
        <v>72</v>
      </c>
      <c r="D716" s="4"/>
      <c r="E716" s="16"/>
    </row>
    <row r="717" spans="1:5" x14ac:dyDescent="0.35">
      <c r="A717" s="9"/>
      <c r="B717" s="4"/>
      <c r="C717" s="4"/>
      <c r="D717" s="4"/>
      <c r="E717" s="16">
        <f>((C716+C718)/2)*(50/27)</f>
        <v>135.18518518518519</v>
      </c>
    </row>
    <row r="718" spans="1:5" x14ac:dyDescent="0.35">
      <c r="A718" s="9">
        <v>14350</v>
      </c>
      <c r="B718" s="4">
        <f>20.5+51.6+1.4</f>
        <v>73.5</v>
      </c>
      <c r="C718" s="4">
        <f t="shared" si="6"/>
        <v>74</v>
      </c>
      <c r="D718" s="4"/>
      <c r="E718" s="16"/>
    </row>
    <row r="719" spans="1:5" x14ac:dyDescent="0.35">
      <c r="A719" s="9"/>
      <c r="B719" s="4"/>
      <c r="C719" s="4"/>
      <c r="D719" s="4"/>
      <c r="E719" s="16">
        <f>((C718+C720)/2)*(50/27)</f>
        <v>131.4814814814815</v>
      </c>
    </row>
    <row r="720" spans="1:5" x14ac:dyDescent="0.35">
      <c r="A720" s="9">
        <v>14400</v>
      </c>
      <c r="B720" s="4">
        <f>10.4+55.6+1.4</f>
        <v>67.400000000000006</v>
      </c>
      <c r="C720" s="4">
        <f t="shared" si="6"/>
        <v>68</v>
      </c>
      <c r="D720" s="4"/>
      <c r="E720" s="16"/>
    </row>
    <row r="721" spans="1:5" x14ac:dyDescent="0.35">
      <c r="A721" s="9"/>
      <c r="B721" s="4"/>
      <c r="C721" s="4"/>
      <c r="D721" s="4"/>
      <c r="E721" s="16">
        <f>((C720+C722)/2)*(50/27)</f>
        <v>114.81481481481481</v>
      </c>
    </row>
    <row r="722" spans="1:5" x14ac:dyDescent="0.35">
      <c r="A722" s="9">
        <v>14450</v>
      </c>
      <c r="B722" s="4">
        <f>4.1+0.7+49.4+1.6</f>
        <v>55.8</v>
      </c>
      <c r="C722" s="4">
        <f t="shared" si="6"/>
        <v>56</v>
      </c>
      <c r="D722" s="4"/>
      <c r="E722" s="16"/>
    </row>
    <row r="723" spans="1:5" x14ac:dyDescent="0.35">
      <c r="A723" s="9"/>
      <c r="B723" s="4"/>
      <c r="C723" s="4"/>
      <c r="D723" s="4"/>
      <c r="E723" s="16">
        <f>((C722+C724)/2)*(50/27)</f>
        <v>104.62962962962963</v>
      </c>
    </row>
    <row r="724" spans="1:5" x14ac:dyDescent="0.35">
      <c r="A724" s="9">
        <v>14500</v>
      </c>
      <c r="B724" s="4">
        <f>1+3.2+50.8+1.7</f>
        <v>56.7</v>
      </c>
      <c r="C724" s="4">
        <f t="shared" si="6"/>
        <v>57</v>
      </c>
      <c r="D724" s="4"/>
      <c r="E724" s="16"/>
    </row>
    <row r="725" spans="1:5" x14ac:dyDescent="0.35">
      <c r="A725" s="9"/>
      <c r="B725" s="4"/>
      <c r="C725" s="4"/>
      <c r="D725" s="4"/>
      <c r="E725" s="16">
        <f>((C724+C726)/2)*(50/27)</f>
        <v>113.88888888888889</v>
      </c>
    </row>
    <row r="726" spans="1:5" x14ac:dyDescent="0.35">
      <c r="A726" s="9">
        <v>14550</v>
      </c>
      <c r="B726" s="4">
        <f>5.7+57.8+1.8</f>
        <v>65.3</v>
      </c>
      <c r="C726" s="4">
        <f t="shared" si="6"/>
        <v>66</v>
      </c>
      <c r="D726" s="4"/>
      <c r="E726" s="16"/>
    </row>
    <row r="727" spans="1:5" x14ac:dyDescent="0.35">
      <c r="A727" s="9"/>
      <c r="B727" s="4"/>
      <c r="C727" s="4"/>
      <c r="D727" s="4"/>
      <c r="E727" s="16">
        <f>((C726+C728)/2)*(50/27)</f>
        <v>118.51851851851852</v>
      </c>
    </row>
    <row r="728" spans="1:5" x14ac:dyDescent="0.35">
      <c r="A728" s="9">
        <v>14600</v>
      </c>
      <c r="B728" s="4">
        <f>6.3+53.1+2</f>
        <v>61.4</v>
      </c>
      <c r="C728" s="4">
        <f t="shared" si="6"/>
        <v>62</v>
      </c>
      <c r="D728" s="4"/>
      <c r="E728" s="16"/>
    </row>
    <row r="729" spans="1:5" x14ac:dyDescent="0.35">
      <c r="A729" s="9"/>
      <c r="B729" s="4"/>
      <c r="C729" s="4"/>
      <c r="D729" s="4"/>
      <c r="E729" s="16">
        <f>((C728+C730)/2)*(50/27)</f>
        <v>212.96296296296296</v>
      </c>
    </row>
    <row r="730" spans="1:5" x14ac:dyDescent="0.35">
      <c r="A730" s="9">
        <v>14650</v>
      </c>
      <c r="B730" s="4">
        <f>165.6+2.2</f>
        <v>167.79999999999998</v>
      </c>
      <c r="C730" s="4">
        <f t="shared" si="6"/>
        <v>168</v>
      </c>
      <c r="D730" s="4"/>
      <c r="E730" s="16"/>
    </row>
    <row r="731" spans="1:5" x14ac:dyDescent="0.35">
      <c r="A731" s="9"/>
      <c r="B731" s="4"/>
      <c r="C731" s="4"/>
      <c r="D731" s="4"/>
      <c r="E731" s="16">
        <f>((C730+C732)/2)*(50/27)</f>
        <v>339.81481481481484</v>
      </c>
    </row>
    <row r="732" spans="1:5" x14ac:dyDescent="0.35">
      <c r="A732" s="9">
        <v>14700</v>
      </c>
      <c r="B732" s="4">
        <f>196.4+2.4</f>
        <v>198.8</v>
      </c>
      <c r="C732" s="4">
        <f t="shared" si="6"/>
        <v>199</v>
      </c>
      <c r="D732" s="4"/>
      <c r="E732" s="16"/>
    </row>
    <row r="733" spans="1:5" x14ac:dyDescent="0.35">
      <c r="A733" s="9"/>
      <c r="B733" s="4"/>
      <c r="C733" s="4"/>
      <c r="D733" s="4"/>
      <c r="E733" s="16">
        <f>((C732+C734)/2)*(50/27)</f>
        <v>334.25925925925924</v>
      </c>
    </row>
    <row r="734" spans="1:5" x14ac:dyDescent="0.35">
      <c r="A734" s="9">
        <v>14750</v>
      </c>
      <c r="B734" s="4">
        <f>71.5+87.3+3.2</f>
        <v>162</v>
      </c>
      <c r="C734" s="4">
        <f t="shared" si="6"/>
        <v>162</v>
      </c>
      <c r="D734" s="4"/>
      <c r="E734" s="16"/>
    </row>
    <row r="735" spans="1:5" x14ac:dyDescent="0.35">
      <c r="A735" s="9"/>
      <c r="B735" s="4"/>
      <c r="C735" s="4"/>
      <c r="D735" s="4"/>
      <c r="E735" s="16">
        <f>((C734+C736)/2)*(50/27)</f>
        <v>282.40740740740739</v>
      </c>
    </row>
    <row r="736" spans="1:5" x14ac:dyDescent="0.35">
      <c r="A736" s="9">
        <v>14800</v>
      </c>
      <c r="B736" s="4">
        <f>56.1+4.1+3.3+75.8+3</f>
        <v>142.30000000000001</v>
      </c>
      <c r="C736" s="4">
        <f t="shared" si="6"/>
        <v>143</v>
      </c>
      <c r="D736" s="4"/>
      <c r="E736" s="16"/>
    </row>
    <row r="737" spans="1:5" x14ac:dyDescent="0.35">
      <c r="A737" s="9"/>
      <c r="B737" s="4"/>
      <c r="C737" s="4"/>
      <c r="D737" s="4"/>
      <c r="E737" s="16">
        <f>((C736+C738)/2)*(50/27)</f>
        <v>272.22222222222223</v>
      </c>
    </row>
    <row r="738" spans="1:5" x14ac:dyDescent="0.35">
      <c r="A738" s="9">
        <v>14850</v>
      </c>
      <c r="B738" s="4">
        <f>63.7+2.2+2+80.6+2.3</f>
        <v>150.80000000000001</v>
      </c>
      <c r="C738" s="4">
        <f t="shared" si="6"/>
        <v>151</v>
      </c>
      <c r="D738" s="4"/>
      <c r="E738" s="16"/>
    </row>
    <row r="739" spans="1:5" x14ac:dyDescent="0.35">
      <c r="A739" s="9"/>
      <c r="B739" s="4"/>
      <c r="C739" s="4"/>
      <c r="D739" s="4"/>
      <c r="E739" s="16">
        <f>((C738+C740)/2)*(50/27)</f>
        <v>281.48148148148147</v>
      </c>
    </row>
    <row r="740" spans="1:5" x14ac:dyDescent="0.35">
      <c r="A740" s="9">
        <v>14900</v>
      </c>
      <c r="B740" s="4">
        <f>72.3+0.2+78.8+1</f>
        <v>152.30000000000001</v>
      </c>
      <c r="C740" s="4">
        <f t="shared" si="6"/>
        <v>153</v>
      </c>
      <c r="D740" s="4"/>
      <c r="E740" s="16"/>
    </row>
    <row r="741" spans="1:5" x14ac:dyDescent="0.35">
      <c r="A741" s="9"/>
      <c r="B741" s="4"/>
      <c r="C741" s="4"/>
      <c r="D741" s="4"/>
      <c r="E741" s="16">
        <f>((C740+C742)/2)*(50/27)</f>
        <v>273.14814814814815</v>
      </c>
    </row>
    <row r="742" spans="1:5" x14ac:dyDescent="0.35">
      <c r="A742" s="9">
        <v>14950</v>
      </c>
      <c r="B742" s="4">
        <f>68.4+72.9</f>
        <v>141.30000000000001</v>
      </c>
      <c r="C742" s="4">
        <f t="shared" si="6"/>
        <v>142</v>
      </c>
      <c r="D742" s="4"/>
      <c r="E742" s="16"/>
    </row>
    <row r="743" spans="1:5" x14ac:dyDescent="0.35">
      <c r="A743" s="9"/>
      <c r="B743" s="4"/>
      <c r="C743" s="4"/>
      <c r="D743" s="4"/>
      <c r="E743" s="16">
        <f>((C742+C744)/2)*(50/27)</f>
        <v>241.66666666666666</v>
      </c>
    </row>
    <row r="744" spans="1:5" x14ac:dyDescent="0.35">
      <c r="A744" s="9">
        <v>15000</v>
      </c>
      <c r="B744" s="4">
        <f>58.2+60.6</f>
        <v>118.80000000000001</v>
      </c>
      <c r="C744" s="4">
        <f t="shared" si="6"/>
        <v>119</v>
      </c>
      <c r="D744" s="4"/>
      <c r="E744" s="16"/>
    </row>
    <row r="745" spans="1:5" x14ac:dyDescent="0.35">
      <c r="A745" s="9"/>
      <c r="B745" s="4"/>
      <c r="C745" s="4"/>
      <c r="D745" s="4"/>
      <c r="E745" s="16">
        <f>((C744+C746)/2)*(50/27)</f>
        <v>187.03703703703704</v>
      </c>
    </row>
    <row r="746" spans="1:5" x14ac:dyDescent="0.35">
      <c r="A746" s="9">
        <v>15050</v>
      </c>
      <c r="B746" s="4">
        <f>41.3+41.2</f>
        <v>82.5</v>
      </c>
      <c r="C746" s="4">
        <f t="shared" si="6"/>
        <v>83</v>
      </c>
      <c r="D746" s="4"/>
      <c r="E746" s="16"/>
    </row>
    <row r="747" spans="1:5" x14ac:dyDescent="0.35">
      <c r="A747" s="9"/>
      <c r="B747" s="4"/>
      <c r="C747" s="4"/>
      <c r="D747" s="4"/>
      <c r="E747" s="16">
        <f>((C746+C748)/2)*(50/27)</f>
        <v>137.03703703703704</v>
      </c>
    </row>
    <row r="748" spans="1:5" x14ac:dyDescent="0.35">
      <c r="A748" s="9">
        <v>15100</v>
      </c>
      <c r="B748" s="4">
        <f>31.1+33.4</f>
        <v>64.5</v>
      </c>
      <c r="C748" s="4">
        <f t="shared" si="6"/>
        <v>65</v>
      </c>
      <c r="D748" s="4"/>
      <c r="E748" s="16"/>
    </row>
    <row r="749" spans="1:5" x14ac:dyDescent="0.35">
      <c r="A749" s="9"/>
      <c r="B749" s="4"/>
      <c r="C749" s="4"/>
      <c r="D749" s="4"/>
      <c r="E749" s="16">
        <f>((C748+C750)/2)*(50/27)</f>
        <v>96.296296296296291</v>
      </c>
    </row>
    <row r="750" spans="1:5" x14ac:dyDescent="0.35">
      <c r="A750" s="9">
        <v>15150</v>
      </c>
      <c r="B750" s="4">
        <f>15.4+23.1</f>
        <v>38.5</v>
      </c>
      <c r="C750" s="4">
        <f t="shared" si="6"/>
        <v>39</v>
      </c>
      <c r="D750" s="4"/>
      <c r="E750" s="16"/>
    </row>
    <row r="751" spans="1:5" x14ac:dyDescent="0.35">
      <c r="A751" s="9"/>
      <c r="B751" s="4"/>
      <c r="C751" s="4"/>
      <c r="D751" s="4"/>
      <c r="E751" s="16">
        <f>((C750+C752)/2)*(50/27)</f>
        <v>53.703703703703702</v>
      </c>
    </row>
    <row r="752" spans="1:5" x14ac:dyDescent="0.35">
      <c r="A752" s="9">
        <v>15200</v>
      </c>
      <c r="B752" s="4">
        <f>4.6+13.5</f>
        <v>18.100000000000001</v>
      </c>
      <c r="C752" s="4">
        <f t="shared" si="6"/>
        <v>19</v>
      </c>
      <c r="D752" s="4"/>
      <c r="E752" s="16"/>
    </row>
    <row r="753" spans="1:6" x14ac:dyDescent="0.35">
      <c r="A753" s="9"/>
      <c r="B753" s="4"/>
      <c r="C753" s="4"/>
      <c r="D753" s="4"/>
      <c r="E753" s="16">
        <f>((C752+C754)/2)*(50/27)</f>
        <v>24.074074074074073</v>
      </c>
    </row>
    <row r="754" spans="1:6" x14ac:dyDescent="0.35">
      <c r="A754" s="9">
        <v>15250</v>
      </c>
      <c r="B754" s="4">
        <f>2+4.1</f>
        <v>6.1</v>
      </c>
      <c r="C754" s="4">
        <f t="shared" si="6"/>
        <v>7</v>
      </c>
      <c r="D754" s="4"/>
      <c r="E754" s="16"/>
    </row>
    <row r="755" spans="1:6" x14ac:dyDescent="0.35">
      <c r="A755" s="9"/>
      <c r="B755" s="4"/>
      <c r="C755" s="4"/>
      <c r="D755" s="4"/>
      <c r="E755" s="16">
        <f>((C754+C756)/2)*(50/27)</f>
        <v>11.111111111111111</v>
      </c>
    </row>
    <row r="756" spans="1:6" x14ac:dyDescent="0.35">
      <c r="A756" s="9">
        <v>15300</v>
      </c>
      <c r="B756" s="4">
        <f>0.8+4.1</f>
        <v>4.8999999999999995</v>
      </c>
      <c r="C756" s="4">
        <f t="shared" si="6"/>
        <v>5</v>
      </c>
      <c r="D756" s="4"/>
      <c r="E756" s="16"/>
    </row>
    <row r="757" spans="1:6" x14ac:dyDescent="0.35">
      <c r="A757" s="9"/>
      <c r="B757" s="4"/>
      <c r="C757" s="4"/>
      <c r="D757" s="4"/>
      <c r="E757" s="16">
        <f>((C756+C758)/2)*(50/27)</f>
        <v>10.185185185185185</v>
      </c>
    </row>
    <row r="758" spans="1:6" x14ac:dyDescent="0.35">
      <c r="A758" s="9">
        <v>15350</v>
      </c>
      <c r="B758" s="4">
        <f>3.7+2.2</f>
        <v>5.9</v>
      </c>
      <c r="C758" s="4">
        <f t="shared" si="6"/>
        <v>6</v>
      </c>
      <c r="D758" s="4"/>
      <c r="E758" s="16"/>
    </row>
    <row r="759" spans="1:6" x14ac:dyDescent="0.35">
      <c r="A759" s="9"/>
      <c r="B759" s="4"/>
      <c r="C759" s="4"/>
      <c r="D759" s="4"/>
      <c r="E759" s="16">
        <f>((C758+C760)/2)*(50/27)</f>
        <v>11.111111111111111</v>
      </c>
    </row>
    <row r="760" spans="1:6" x14ac:dyDescent="0.35">
      <c r="A760" s="9">
        <v>15400</v>
      </c>
      <c r="B760" s="4">
        <f>3.2+2.4</f>
        <v>5.6</v>
      </c>
      <c r="C760" s="4">
        <f t="shared" si="6"/>
        <v>6</v>
      </c>
      <c r="D760" s="4"/>
      <c r="E760" s="16"/>
    </row>
    <row r="761" spans="1:6" x14ac:dyDescent="0.35">
      <c r="A761" s="9"/>
      <c r="B761" s="4"/>
      <c r="C761" s="4"/>
      <c r="D761" s="4"/>
      <c r="E761" s="16">
        <f>((C760+C762)/2)*(50/27)</f>
        <v>7.4074074074074074</v>
      </c>
    </row>
    <row r="762" spans="1:6" x14ac:dyDescent="0.35">
      <c r="A762" s="9">
        <v>15450</v>
      </c>
      <c r="B762" s="4">
        <v>1.8</v>
      </c>
      <c r="C762" s="4">
        <f t="shared" si="6"/>
        <v>2</v>
      </c>
      <c r="D762" s="4"/>
      <c r="E762" s="16"/>
    </row>
    <row r="763" spans="1:6" x14ac:dyDescent="0.35">
      <c r="A763" s="9"/>
      <c r="B763" s="4"/>
      <c r="C763" s="4"/>
      <c r="D763" s="4"/>
      <c r="E763" s="16">
        <f>((C762+C764)/2)*(50/27)</f>
        <v>1.8518518518518519</v>
      </c>
    </row>
    <row r="764" spans="1:6" x14ac:dyDescent="0.35">
      <c r="A764" s="9">
        <v>15500</v>
      </c>
      <c r="B764" s="4">
        <v>0</v>
      </c>
      <c r="C764" s="4">
        <f t="shared" si="6"/>
        <v>0</v>
      </c>
      <c r="D764" s="4"/>
      <c r="E764" s="16"/>
    </row>
    <row r="765" spans="1:6" x14ac:dyDescent="0.35">
      <c r="A765" s="9"/>
      <c r="B765" s="4"/>
      <c r="C765" s="4">
        <f t="shared" si="6"/>
        <v>0</v>
      </c>
      <c r="D765" s="4"/>
      <c r="E765" s="16">
        <f t="shared" ref="E765" si="7">((C764+C765)/2)*(50/27)</f>
        <v>0</v>
      </c>
    </row>
    <row r="766" spans="1:6" x14ac:dyDescent="0.35">
      <c r="A766" s="11"/>
      <c r="B766" s="4"/>
      <c r="C766" s="4"/>
      <c r="D766" s="4"/>
      <c r="E766" s="16"/>
    </row>
    <row r="767" spans="1:6" ht="15" thickBot="1" x14ac:dyDescent="0.4">
      <c r="A767" s="12"/>
      <c r="B767" s="13"/>
      <c r="C767" s="14" t="s">
        <v>0</v>
      </c>
      <c r="D767" s="14"/>
      <c r="E767" s="15">
        <f>SUM(E2:E765)</f>
        <v>52779.629629629591</v>
      </c>
      <c r="F767" s="3" t="s">
        <v>5</v>
      </c>
    </row>
    <row r="837" spans="5:5" x14ac:dyDescent="0.35">
      <c r="E837" s="1">
        <f>((C142+C837)/2)*(50/27)</f>
        <v>4.6296296296296298</v>
      </c>
    </row>
    <row r="838" spans="5:5" x14ac:dyDescent="0.35">
      <c r="E838" s="1"/>
    </row>
    <row r="839" spans="5:5" x14ac:dyDescent="0.35">
      <c r="E839" s="2">
        <f>SUM(E144:E837)</f>
        <v>96399.999999999971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Malich</dc:creator>
  <cp:lastModifiedBy>Matt Malich</cp:lastModifiedBy>
  <dcterms:created xsi:type="dcterms:W3CDTF">2026-01-09T11:00:57Z</dcterms:created>
  <dcterms:modified xsi:type="dcterms:W3CDTF">2026-04-16T19:38:25Z</dcterms:modified>
</cp:coreProperties>
</file>