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gindling\appdata\local\bentley\projectwise\workingdir\ohiodot-pw.bentley.com_ohiodot-pw-02\kendallgindling@stoneenvironmental.com\d1245546\"/>
    </mc:Choice>
  </mc:AlternateContent>
  <xr:revisionPtr revIDLastSave="0" documentId="13_ncr:1_{E048A905-3038-4C44-9358-8BEB17D19C6A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4" i="1" l="1"/>
  <c r="R76" i="1" s="1"/>
  <c r="X74" i="1"/>
  <c r="V39" i="1"/>
  <c r="W44" i="1"/>
  <c r="T34" i="1"/>
  <c r="O33" i="1"/>
  <c r="T32" i="1"/>
  <c r="S33" i="1"/>
  <c r="O70" i="1"/>
  <c r="S70" i="1"/>
  <c r="T71" i="1"/>
  <c r="Q44" i="1"/>
  <c r="Q39" i="1"/>
  <c r="R44" i="1"/>
  <c r="R39" i="1"/>
  <c r="P74" i="1"/>
  <c r="Y202" i="1"/>
  <c r="Y178" i="1"/>
  <c r="Y166" i="1"/>
  <c r="Y165" i="1"/>
  <c r="Y160" i="1"/>
  <c r="Y136" i="1"/>
  <c r="Y124" i="1"/>
  <c r="Y123" i="1"/>
  <c r="Y118" i="1"/>
  <c r="Y94" i="1"/>
  <c r="Y82" i="1"/>
  <c r="Y81" i="1"/>
  <c r="Y76" i="1"/>
  <c r="Y23" i="1"/>
  <c r="Y11" i="1"/>
  <c r="Y10" i="1"/>
  <c r="U202" i="1"/>
  <c r="U178" i="1"/>
  <c r="U166" i="1"/>
  <c r="U165" i="1"/>
  <c r="U160" i="1"/>
  <c r="U136" i="1"/>
  <c r="U124" i="1"/>
  <c r="U123" i="1"/>
  <c r="U118" i="1"/>
  <c r="U94" i="1"/>
  <c r="U82" i="1"/>
  <c r="U81" i="1"/>
  <c r="U76" i="1"/>
  <c r="U23" i="1"/>
  <c r="U11" i="1"/>
  <c r="U10" i="1"/>
  <c r="N202" i="1"/>
  <c r="N178" i="1"/>
  <c r="N166" i="1"/>
  <c r="N165" i="1"/>
  <c r="N160" i="1"/>
  <c r="N136" i="1"/>
  <c r="N124" i="1"/>
  <c r="N123" i="1"/>
  <c r="N118" i="1"/>
  <c r="N94" i="1"/>
  <c r="N82" i="1"/>
  <c r="N81" i="1"/>
  <c r="N76" i="1"/>
  <c r="N23" i="1"/>
  <c r="N11" i="1"/>
  <c r="N10" i="1"/>
  <c r="AB202" i="1"/>
  <c r="AB178" i="1"/>
  <c r="AB166" i="1"/>
  <c r="AB165" i="1"/>
  <c r="AB160" i="1"/>
  <c r="AB136" i="1"/>
  <c r="AB124" i="1"/>
  <c r="AB123" i="1"/>
  <c r="AB118" i="1"/>
  <c r="AB94" i="1"/>
  <c r="AB82" i="1"/>
  <c r="AB81" i="1"/>
  <c r="AB76" i="1"/>
  <c r="AB23" i="1"/>
  <c r="AB11" i="1"/>
  <c r="AB10" i="1"/>
  <c r="O31" i="1"/>
  <c r="M202" i="1"/>
  <c r="M178" i="1"/>
  <c r="M166" i="1"/>
  <c r="M165" i="1"/>
  <c r="M160" i="1"/>
  <c r="M136" i="1"/>
  <c r="M124" i="1"/>
  <c r="M123" i="1"/>
  <c r="M118" i="1"/>
  <c r="M94" i="1"/>
  <c r="M82" i="1"/>
  <c r="M81" i="1"/>
  <c r="M23" i="1"/>
  <c r="M76" i="1" s="1"/>
  <c r="M11" i="1"/>
  <c r="M10" i="1"/>
  <c r="O67" i="1"/>
  <c r="O57" i="1"/>
  <c r="O62" i="1"/>
  <c r="O56" i="1"/>
  <c r="O48" i="1"/>
  <c r="O46" i="1"/>
  <c r="T47" i="1"/>
  <c r="L202" i="1"/>
  <c r="L178" i="1"/>
  <c r="L166" i="1"/>
  <c r="L165" i="1"/>
  <c r="L160" i="1"/>
  <c r="L136" i="1"/>
  <c r="L124" i="1"/>
  <c r="L123" i="1"/>
  <c r="L118" i="1"/>
  <c r="L94" i="1"/>
  <c r="L82" i="1"/>
  <c r="L81" i="1"/>
  <c r="L23" i="1"/>
  <c r="L76" i="1" s="1"/>
  <c r="L11" i="1"/>
  <c r="L10" i="1"/>
  <c r="K202" i="1"/>
  <c r="K178" i="1"/>
  <c r="K166" i="1"/>
  <c r="K165" i="1"/>
  <c r="K160" i="1"/>
  <c r="K136" i="1"/>
  <c r="K124" i="1"/>
  <c r="K123" i="1"/>
  <c r="K118" i="1"/>
  <c r="K94" i="1"/>
  <c r="K82" i="1"/>
  <c r="K81" i="1"/>
  <c r="K23" i="1"/>
  <c r="K76" i="1" s="1"/>
  <c r="K11" i="1"/>
  <c r="K10" i="1"/>
  <c r="T29" i="1"/>
  <c r="T28" i="1"/>
  <c r="S27" i="1"/>
  <c r="O26" i="1"/>
  <c r="AE166" i="1" l="1"/>
  <c r="AD166" i="1"/>
  <c r="AC166" i="1"/>
  <c r="AA166" i="1"/>
  <c r="Z166" i="1"/>
  <c r="X166" i="1"/>
  <c r="W166" i="1"/>
  <c r="V166" i="1"/>
  <c r="T166" i="1"/>
  <c r="S166" i="1"/>
  <c r="R166" i="1"/>
  <c r="Q166" i="1"/>
  <c r="P166" i="1"/>
  <c r="O166" i="1"/>
  <c r="AE124" i="1"/>
  <c r="AD124" i="1"/>
  <c r="AC124" i="1"/>
  <c r="AA124" i="1"/>
  <c r="Z124" i="1"/>
  <c r="X124" i="1"/>
  <c r="W124" i="1"/>
  <c r="V124" i="1"/>
  <c r="T124" i="1"/>
  <c r="S124" i="1"/>
  <c r="R124" i="1"/>
  <c r="Q124" i="1"/>
  <c r="P124" i="1"/>
  <c r="O124" i="1"/>
  <c r="AE82" i="1"/>
  <c r="AD82" i="1"/>
  <c r="AC82" i="1"/>
  <c r="AA82" i="1"/>
  <c r="Z82" i="1"/>
  <c r="X82" i="1"/>
  <c r="W82" i="1"/>
  <c r="V82" i="1"/>
  <c r="T82" i="1"/>
  <c r="S82" i="1"/>
  <c r="R82" i="1"/>
  <c r="Q82" i="1"/>
  <c r="P82" i="1"/>
  <c r="O82" i="1"/>
  <c r="AA11" i="1"/>
  <c r="Z11" i="1"/>
  <c r="X11" i="1"/>
  <c r="W11" i="1"/>
  <c r="V11" i="1"/>
  <c r="T11" i="1"/>
  <c r="S11" i="1"/>
  <c r="R11" i="1"/>
  <c r="Q11" i="1"/>
  <c r="P11" i="1"/>
  <c r="O11" i="1"/>
  <c r="AD202" i="1"/>
  <c r="AC202" i="1"/>
  <c r="AA202" i="1"/>
  <c r="Z202" i="1"/>
  <c r="X202" i="1"/>
  <c r="W202" i="1"/>
  <c r="V202" i="1"/>
  <c r="T202" i="1"/>
  <c r="S202" i="1"/>
  <c r="R202" i="1"/>
  <c r="Q202" i="1"/>
  <c r="P202" i="1"/>
  <c r="O202" i="1"/>
  <c r="AE160" i="1"/>
  <c r="AD160" i="1"/>
  <c r="AC160" i="1"/>
  <c r="AA160" i="1"/>
  <c r="Z160" i="1"/>
  <c r="X160" i="1"/>
  <c r="W160" i="1"/>
  <c r="V160" i="1"/>
  <c r="T160" i="1"/>
  <c r="S160" i="1"/>
  <c r="R160" i="1"/>
  <c r="Q160" i="1"/>
  <c r="P160" i="1"/>
  <c r="O160" i="1"/>
  <c r="AE118" i="1"/>
  <c r="AD118" i="1"/>
  <c r="AC118" i="1"/>
  <c r="AA118" i="1"/>
  <c r="Z118" i="1"/>
  <c r="X118" i="1"/>
  <c r="W118" i="1"/>
  <c r="V118" i="1"/>
  <c r="T118" i="1"/>
  <c r="S118" i="1"/>
  <c r="R118" i="1"/>
  <c r="Q118" i="1"/>
  <c r="P118" i="1"/>
  <c r="O118" i="1"/>
  <c r="AE76" i="1"/>
  <c r="D162" i="1" l="1"/>
  <c r="D120" i="1"/>
  <c r="D78" i="1"/>
  <c r="D7" i="1" l="1"/>
  <c r="Q178" i="1"/>
  <c r="R178" i="1"/>
  <c r="S178" i="1"/>
  <c r="T178" i="1"/>
  <c r="V178" i="1"/>
  <c r="W178" i="1"/>
  <c r="X178" i="1"/>
  <c r="Z178" i="1"/>
  <c r="AA178" i="1"/>
  <c r="AC178" i="1"/>
  <c r="AD178" i="1"/>
  <c r="AE178" i="1"/>
  <c r="AE202" i="1" s="1"/>
  <c r="P178" i="1"/>
  <c r="O178" i="1"/>
  <c r="Q136" i="1"/>
  <c r="R136" i="1"/>
  <c r="S136" i="1"/>
  <c r="T136" i="1"/>
  <c r="V136" i="1"/>
  <c r="W136" i="1"/>
  <c r="X136" i="1"/>
  <c r="Z136" i="1"/>
  <c r="AA136" i="1"/>
  <c r="AC136" i="1"/>
  <c r="AD136" i="1"/>
  <c r="AE136" i="1"/>
  <c r="P136" i="1"/>
  <c r="O136" i="1"/>
  <c r="Q94" i="1"/>
  <c r="R94" i="1"/>
  <c r="S94" i="1"/>
  <c r="T94" i="1"/>
  <c r="V94" i="1"/>
  <c r="W94" i="1"/>
  <c r="X94" i="1"/>
  <c r="Z94" i="1"/>
  <c r="AA94" i="1"/>
  <c r="AC94" i="1"/>
  <c r="AD94" i="1"/>
  <c r="AE94" i="1"/>
  <c r="P94" i="1"/>
  <c r="O94" i="1"/>
  <c r="Q23" i="1"/>
  <c r="Q76" i="1" s="1"/>
  <c r="R23" i="1"/>
  <c r="S23" i="1"/>
  <c r="S76" i="1" s="1"/>
  <c r="T23" i="1"/>
  <c r="T76" i="1" s="1"/>
  <c r="V23" i="1"/>
  <c r="V76" i="1" s="1"/>
  <c r="W23" i="1"/>
  <c r="W76" i="1" s="1"/>
  <c r="X23" i="1"/>
  <c r="X76" i="1" s="1"/>
  <c r="Z23" i="1"/>
  <c r="Z76" i="1" s="1"/>
  <c r="AA23" i="1"/>
  <c r="AA76" i="1" s="1"/>
  <c r="AE23" i="1"/>
  <c r="P23" i="1"/>
  <c r="P76" i="1" s="1"/>
  <c r="O23" i="1"/>
  <c r="O76" i="1" s="1"/>
  <c r="O10" i="1" l="1"/>
  <c r="P10" i="1"/>
  <c r="AE165" i="1" l="1"/>
  <c r="AD165" i="1"/>
  <c r="AC165" i="1"/>
  <c r="AA165" i="1"/>
  <c r="Z165" i="1"/>
  <c r="X165" i="1"/>
  <c r="W165" i="1"/>
  <c r="V165" i="1"/>
  <c r="T165" i="1"/>
  <c r="S165" i="1"/>
  <c r="R165" i="1"/>
  <c r="Q165" i="1"/>
  <c r="P165" i="1"/>
  <c r="O165" i="1"/>
  <c r="AE123" i="1"/>
  <c r="AD123" i="1"/>
  <c r="AC123" i="1"/>
  <c r="AA123" i="1"/>
  <c r="Z123" i="1"/>
  <c r="X123" i="1"/>
  <c r="W123" i="1"/>
  <c r="V123" i="1"/>
  <c r="T123" i="1"/>
  <c r="S123" i="1"/>
  <c r="R123" i="1"/>
  <c r="Q123" i="1"/>
  <c r="P123" i="1"/>
  <c r="O123" i="1"/>
  <c r="AE81" i="1"/>
  <c r="AD81" i="1"/>
  <c r="AC81" i="1"/>
  <c r="AA81" i="1"/>
  <c r="Z81" i="1"/>
  <c r="X81" i="1"/>
  <c r="W81" i="1"/>
  <c r="V81" i="1"/>
  <c r="T81" i="1"/>
  <c r="S81" i="1"/>
  <c r="R81" i="1"/>
  <c r="Q81" i="1"/>
  <c r="P81" i="1"/>
  <c r="O81" i="1"/>
  <c r="AA10" i="1"/>
  <c r="Z10" i="1"/>
  <c r="X10" i="1"/>
  <c r="W10" i="1"/>
  <c r="V10" i="1"/>
  <c r="T10" i="1"/>
  <c r="S10" i="1"/>
  <c r="R10" i="1"/>
  <c r="Q10" i="1"/>
</calcChain>
</file>

<file path=xl/sharedStrings.xml><?xml version="1.0" encoding="utf-8"?>
<sst xmlns="http://schemas.openxmlformats.org/spreadsheetml/2006/main" count="174" uniqueCount="93">
  <si>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</si>
  <si>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</si>
  <si>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</si>
  <si>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</si>
  <si>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</si>
  <si>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</si>
  <si>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</si>
  <si>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</si>
  <si>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</si>
  <si>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</si>
  <si>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</si>
  <si>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</si>
  <si>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</si>
  <si>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</si>
  <si>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</si>
  <si>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</si>
  <si>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</si>
  <si>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</si>
  <si>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</si>
  <si>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</si>
  <si>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</si>
  <si>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</si>
  <si>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</si>
  <si>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P-2</t>
  </si>
  <si>
    <t>P-3</t>
  </si>
  <si>
    <t>P-1</t>
  </si>
  <si>
    <t>601E32100</t>
  </si>
  <si>
    <t>605E11100</t>
  </si>
  <si>
    <t>605E14000</t>
  </si>
  <si>
    <t>611E05900</t>
  </si>
  <si>
    <t>, 706.02</t>
  </si>
  <si>
    <t>611E10200</t>
  </si>
  <si>
    <t>611E20900</t>
  </si>
  <si>
    <t>602E20000</t>
  </si>
  <si>
    <t>611E99710</t>
  </si>
  <si>
    <t>601E21050</t>
  </si>
  <si>
    <t>IR-77</t>
  </si>
  <si>
    <t>UD-1</t>
  </si>
  <si>
    <t>171+52.18</t>
  </si>
  <si>
    <t>611E00510</t>
  </si>
  <si>
    <t>UD-2</t>
  </si>
  <si>
    <t>UD-3</t>
  </si>
  <si>
    <t>BENDS AND BRANCHES</t>
  </si>
  <si>
    <r>
      <t>6"X90</t>
    </r>
    <r>
      <rPr>
        <sz val="10"/>
        <rFont val="Calibri"/>
        <family val="2"/>
      </rPr>
      <t>°</t>
    </r>
    <r>
      <rPr>
        <sz val="9"/>
        <rFont val="Arial"/>
        <family val="2"/>
      </rPr>
      <t xml:space="preserve"> BEND</t>
    </r>
  </si>
  <si>
    <t>EACH</t>
  </si>
  <si>
    <t>6"X6" TEE</t>
  </si>
  <si>
    <t>UD-4</t>
  </si>
  <si>
    <t>RAMP R</t>
  </si>
  <si>
    <t>UD-5</t>
  </si>
  <si>
    <t>UD-6</t>
  </si>
  <si>
    <t>R-1</t>
  </si>
  <si>
    <t>202E20010</t>
  </si>
  <si>
    <t>202E35100</t>
  </si>
  <si>
    <t>UD-7</t>
  </si>
  <si>
    <t>UD-8</t>
  </si>
  <si>
    <t>TRUCK PARKING</t>
  </si>
  <si>
    <t>UD-9</t>
  </si>
  <si>
    <t>UD-10</t>
  </si>
  <si>
    <t>UD-11</t>
  </si>
  <si>
    <t>UD-12</t>
  </si>
  <si>
    <t>UD-13</t>
  </si>
  <si>
    <t>UD-14</t>
  </si>
  <si>
    <t>UD-15</t>
  </si>
  <si>
    <t>UD-17</t>
  </si>
  <si>
    <t>UD-18</t>
  </si>
  <si>
    <t>UD-19</t>
  </si>
  <si>
    <t>UD-16</t>
  </si>
  <si>
    <t>RAMP S</t>
  </si>
  <si>
    <t>UD-20</t>
  </si>
  <si>
    <t>UD-21</t>
  </si>
  <si>
    <t>UD-22</t>
  </si>
  <si>
    <t>UD-23</t>
  </si>
  <si>
    <t>202E35200</t>
  </si>
  <si>
    <t>UD-24</t>
  </si>
  <si>
    <t>UD-25</t>
  </si>
  <si>
    <t>UD-26</t>
  </si>
  <si>
    <t>UD-27</t>
  </si>
  <si>
    <t>FOR INFORMATION ONLY</t>
  </si>
  <si>
    <t>R-3</t>
  </si>
  <si>
    <t>R-2</t>
  </si>
  <si>
    <t>601E32200</t>
  </si>
  <si>
    <t>P.25</t>
  </si>
  <si>
    <t>P.30</t>
  </si>
  <si>
    <t>P.31</t>
  </si>
  <si>
    <t>P.32</t>
  </si>
  <si>
    <t>P.28-P.29</t>
  </si>
  <si>
    <t>P.29</t>
  </si>
  <si>
    <t>P.29-P.30</t>
  </si>
  <si>
    <t>P.32-P.33</t>
  </si>
  <si>
    <t>P.33-P.35</t>
  </si>
  <si>
    <t>P.33-P.34</t>
  </si>
  <si>
    <t>P.33</t>
  </si>
  <si>
    <t>, 707.33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</si>
</sst>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0.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name val="Calibri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" fontId="4" fillId="0" borderId="31" xfId="0" applyNumberFormat="1" applyFont="1" applyBorder="1" applyAlignment="1">
      <alignment horizontal="center" vertical="center"/>
    </xf>
    <xf numFmtId="0" fontId="4" fillId="5" borderId="32" xfId="0" applyFont="1" applyFill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164" fontId="4" fillId="0" borderId="9" xfId="0" applyNumberFormat="1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5" fontId="3" fillId="0" borderId="9" xfId="0" applyNumberFormat="1" applyFont="1" applyBorder="1" applyAlignment="1" applyProtection="1">
      <alignment horizontal="left" vertical="center"/>
      <protection locked="0"/>
    </xf>
    <xf numFmtId="165" fontId="3" fillId="0" borderId="33" xfId="0" applyNumberFormat="1" applyFont="1" applyBorder="1" applyAlignment="1" applyProtection="1">
      <alignment horizontal="left" vertical="center"/>
      <protection locked="0"/>
    </xf>
    <xf numFmtId="165" fontId="3" fillId="0" borderId="11" xfId="0" applyNumberFormat="1" applyFont="1" applyBorder="1" applyAlignment="1" applyProtection="1">
      <alignment horizontal="left" vertical="center"/>
      <protection locked="0"/>
    </xf>
    <xf numFmtId="0" fontId="3" fillId="0" borderId="3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3" borderId="12" xfId="0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 textRotation="90" wrapText="1"/>
    </xf>
    <xf numFmtId="167" fontId="4" fillId="0" borderId="5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75</xdr:row>
      <xdr:rowOff>0</xdr:rowOff>
    </xdr:from>
    <xdr:to>
      <xdr:col>31</xdr:col>
      <xdr:colOff>0</xdr:colOff>
      <xdr:row>75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76</xdr:row>
      <xdr:rowOff>0</xdr:rowOff>
    </xdr:from>
    <xdr:to>
      <xdr:col>31</xdr:col>
      <xdr:colOff>0</xdr:colOff>
      <xdr:row>76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76</xdr:row>
      <xdr:rowOff>0</xdr:rowOff>
    </xdr:from>
    <xdr:to>
      <xdr:col>44</xdr:col>
      <xdr:colOff>161925</xdr:colOff>
      <xdr:row>76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76</xdr:row>
      <xdr:rowOff>0</xdr:rowOff>
    </xdr:from>
    <xdr:to>
      <xdr:col>43</xdr:col>
      <xdr:colOff>66675</xdr:colOff>
      <xdr:row>76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202"/>
  <sheetViews>
    <sheetView showGridLines="0" tabSelected="1" topLeftCell="A7" zoomScale="75" zoomScaleNormal="75" workbookViewId="0">
      <selection activeCell="AB11" sqref="AB11:AB22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4" width="8.7109375" style="5" customWidth="1"/>
    <col min="5" max="5" width="10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3" width="9.7109375" style="6" customWidth="1"/>
    <col min="14" max="14" width="9.7109375" style="5" customWidth="1"/>
    <col min="15" max="15" width="9.7109375" style="6" customWidth="1"/>
    <col min="16" max="30" width="9.7109375" style="5" customWidth="1"/>
    <col min="31" max="31" width="7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1"/>
      <c r="N1" s="1"/>
      <c r="O1" s="1"/>
      <c r="P1" s="1"/>
      <c r="Q1" s="21"/>
      <c r="R1" s="1"/>
      <c r="S1" s="1"/>
      <c r="T1" s="1"/>
      <c r="U1" s="1"/>
      <c r="V1" s="21"/>
      <c r="W1" s="21"/>
      <c r="X1" s="21"/>
      <c r="Y1" s="21"/>
      <c r="Z1" s="21"/>
      <c r="AA1" s="21"/>
      <c r="AB1" s="1"/>
      <c r="AC1" s="22"/>
      <c r="AD1" s="22"/>
      <c r="AE1" s="22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1"/>
      <c r="N2" s="1"/>
      <c r="O2" s="1"/>
      <c r="P2" s="1"/>
      <c r="Q2" s="21"/>
      <c r="R2" s="1"/>
      <c r="S2" s="1"/>
      <c r="T2" s="1"/>
      <c r="U2" s="1"/>
      <c r="V2" s="21"/>
      <c r="W2" s="21"/>
      <c r="X2" s="21"/>
      <c r="Y2" s="21"/>
      <c r="Z2" s="21"/>
      <c r="AA2" s="21"/>
      <c r="AB2" s="1"/>
      <c r="AC2" s="22"/>
      <c r="AD2" s="22"/>
      <c r="AE2" s="22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1"/>
      <c r="N3" s="1"/>
      <c r="O3" s="1"/>
      <c r="P3" s="1"/>
      <c r="Q3" s="2"/>
      <c r="R3" s="1"/>
      <c r="S3" s="1"/>
      <c r="T3" s="1"/>
      <c r="U3" s="1"/>
      <c r="V3" s="2"/>
      <c r="W3" s="2"/>
      <c r="X3" s="2"/>
      <c r="Y3" s="2"/>
      <c r="Z3" s="2"/>
      <c r="AA3" s="2"/>
      <c r="AB3" s="1"/>
      <c r="AC3" s="22"/>
      <c r="AD3" s="22"/>
      <c r="AE3" s="22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1"/>
      <c r="N4" s="1"/>
      <c r="O4" s="1"/>
      <c r="P4" s="1"/>
      <c r="Q4" s="2"/>
      <c r="R4" s="1"/>
      <c r="S4" s="1"/>
      <c r="T4" s="1"/>
      <c r="U4" s="1"/>
      <c r="V4" s="2"/>
      <c r="W4" s="2"/>
      <c r="X4" s="2"/>
      <c r="Y4" s="2"/>
      <c r="Z4" s="2"/>
      <c r="AA4" s="2"/>
      <c r="AB4" s="1"/>
      <c r="AC4" s="22"/>
      <c r="AD4" s="22"/>
      <c r="AE4" s="22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1"/>
      <c r="N5" s="1"/>
      <c r="O5" s="1"/>
      <c r="P5" s="1"/>
      <c r="Q5" s="2"/>
      <c r="R5" s="1"/>
      <c r="S5" s="1"/>
      <c r="T5" s="1"/>
      <c r="U5" s="1"/>
      <c r="V5" s="2"/>
      <c r="W5" s="2"/>
      <c r="X5" s="2"/>
      <c r="Y5" s="2"/>
      <c r="Z5" s="2"/>
      <c r="AA5" s="2"/>
      <c r="AB5" s="1"/>
      <c r="AC5" s="22"/>
      <c r="AD5" s="22"/>
      <c r="AE5" s="22"/>
    </row>
    <row r="6" spans="1:38" ht="12.75" customHeight="1" thickBot="1" x14ac:dyDescent="0.25"/>
    <row r="7" spans="1:38" ht="12.75" customHeight="1" thickBot="1" x14ac:dyDescent="0.25">
      <c r="B7" s="24" t="s">
        <v>10</v>
      </c>
      <c r="D7" s="56" t="str">
        <f>"SUBSUMMARY SHEET " &amp; B8</f>
        <v>SUBSUMMARY SHEET P.25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G7" s="29">
        <v>20</v>
      </c>
      <c r="AH7" s="30" t="s">
        <v>22</v>
      </c>
      <c r="AI7" s="31"/>
      <c r="AJ7" s="31"/>
      <c r="AK7" s="31"/>
      <c r="AL7" s="31"/>
    </row>
    <row r="8" spans="1:38" ht="12.75" customHeight="1" thickBot="1" x14ac:dyDescent="0.25">
      <c r="B8" s="25" t="s">
        <v>81</v>
      </c>
      <c r="D8" s="57" t="s">
        <v>8</v>
      </c>
      <c r="E8" s="57"/>
      <c r="F8" s="57"/>
      <c r="G8" s="57"/>
      <c r="H8" s="57"/>
      <c r="I8" s="57"/>
      <c r="J8" s="57"/>
      <c r="K8" s="23" t="s">
        <v>51</v>
      </c>
      <c r="L8" s="23" t="s">
        <v>52</v>
      </c>
      <c r="M8" s="23" t="s">
        <v>72</v>
      </c>
      <c r="N8" s="23"/>
      <c r="O8" s="23" t="s">
        <v>35</v>
      </c>
      <c r="P8" s="23" t="s">
        <v>26</v>
      </c>
      <c r="Q8" s="23" t="s">
        <v>80</v>
      </c>
      <c r="R8" s="23" t="s">
        <v>33</v>
      </c>
      <c r="S8" s="23" t="s">
        <v>27</v>
      </c>
      <c r="T8" s="23" t="s">
        <v>28</v>
      </c>
      <c r="U8" s="23"/>
      <c r="V8" s="23" t="s">
        <v>29</v>
      </c>
      <c r="W8" s="23" t="s">
        <v>31</v>
      </c>
      <c r="X8" s="23" t="s">
        <v>32</v>
      </c>
      <c r="Y8" s="23"/>
      <c r="Z8" s="23" t="s">
        <v>34</v>
      </c>
      <c r="AA8" s="23" t="s">
        <v>39</v>
      </c>
      <c r="AB8" s="23"/>
      <c r="AC8" s="23"/>
      <c r="AD8" s="23"/>
      <c r="AE8" s="23"/>
    </row>
    <row r="9" spans="1:38" ht="12.75" customHeight="1" thickBot="1" x14ac:dyDescent="0.25">
      <c r="D9" s="75" t="s">
        <v>9</v>
      </c>
      <c r="E9" s="75"/>
      <c r="F9" s="75"/>
      <c r="G9" s="75"/>
      <c r="H9" s="75"/>
      <c r="I9" s="75"/>
      <c r="J9" s="75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92</v>
      </c>
      <c r="W9" s="20" t="s">
        <v>30</v>
      </c>
      <c r="X9" s="20" t="s">
        <v>30</v>
      </c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48" t="s">
        <v>11</v>
      </c>
      <c r="D10" s="58" t="s">
        <v>20</v>
      </c>
      <c r="E10" s="58" t="s">
        <v>21</v>
      </c>
      <c r="F10" s="66" t="s">
        <v>0</v>
      </c>
      <c r="G10" s="67"/>
      <c r="H10" s="67"/>
      <c r="I10" s="67"/>
      <c r="J10" s="68"/>
      <c r="K10" s="36" t="str">
        <f t="shared" ref="K10:L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ref="M10:N10" si="1">IF(OR(TRIM(M8)=0,TRIM(M8)=""),"",IF(IFERROR(TRIM(INDEX(QryItemNamed,MATCH(TRIM(M8),ITEM,0),2)),"")="Y","SPECIAL",LEFT(IFERROR(TRIM(INDEX(ITEM,MATCH(TRIM(M8),ITEM,0))),""),3)))</f>
        <v>202</v>
      </c>
      <c r="N10" s="34" t="str">
        <f t="shared" si="1"/>
        <v/>
      </c>
      <c r="O10" s="8" t="str">
        <f t="shared" ref="O10:AA10" si="2">IF(OR(TRIM(O8)=0,TRIM(O8)=""),"",IF(IFERROR(TRIM(INDEX(QryItemNamed,MATCH(TRIM(O8),ITEM,0),2)),"")="Y","SPECIAL",LEFT(IFERROR(TRIM(INDEX(ITEM,MATCH(TRIM(O8),ITEM,0))),""),3)))</f>
        <v>601</v>
      </c>
      <c r="P10" s="8" t="str">
        <f t="shared" si="2"/>
        <v>601</v>
      </c>
      <c r="Q10" s="8" t="str">
        <f t="shared" si="2"/>
        <v>601</v>
      </c>
      <c r="R10" s="8" t="str">
        <f t="shared" si="2"/>
        <v>602</v>
      </c>
      <c r="S10" s="8" t="str">
        <f t="shared" si="2"/>
        <v>605</v>
      </c>
      <c r="T10" s="8" t="str">
        <f t="shared" si="2"/>
        <v>605</v>
      </c>
      <c r="U10" s="8" t="str">
        <f t="shared" si="2"/>
        <v/>
      </c>
      <c r="V10" s="8" t="str">
        <f t="shared" si="2"/>
        <v>611</v>
      </c>
      <c r="W10" s="8" t="str">
        <f t="shared" si="2"/>
        <v>611</v>
      </c>
      <c r="X10" s="8" t="str">
        <f t="shared" si="2"/>
        <v>611</v>
      </c>
      <c r="Y10" s="8" t="str">
        <f t="shared" ref="Y10" si="3">IF(OR(TRIM(Y8)=0,TRIM(Y8)=""),"",IF(IFERROR(TRIM(INDEX(QryItemNamed,MATCH(TRIM(Y8),ITEM,0),2)),"")="Y","SPECIAL",LEFT(IFERROR(TRIM(INDEX(ITEM,MATCH(TRIM(Y8),ITEM,0))),""),3)))</f>
        <v/>
      </c>
      <c r="Z10" s="8" t="str">
        <f t="shared" si="2"/>
        <v>611</v>
      </c>
      <c r="AA10" s="8" t="str">
        <f t="shared" si="2"/>
        <v>611</v>
      </c>
      <c r="AB10" s="8" t="str">
        <f t="shared" ref="AB10" si="4">IF(OR(TRIM(AB8)=0,TRIM(AB8)=""),"",IF(IFERROR(TRIM(INDEX(QryItemNamed,MATCH(TRIM(AB8),ITEM,0),2)),"")="Y","SPECIAL",LEFT(IFERROR(TRIM(INDEX(ITEM,MATCH(TRIM(AB8),ITEM,0))),""),3)))</f>
        <v/>
      </c>
      <c r="AC10" s="8"/>
      <c r="AD10" s="8" t="s">
        <v>42</v>
      </c>
      <c r="AE10" s="8"/>
    </row>
    <row r="11" spans="1:38" ht="12.75" customHeight="1" x14ac:dyDescent="0.2">
      <c r="B11" s="49"/>
      <c r="D11" s="59"/>
      <c r="E11" s="59"/>
      <c r="F11" s="69"/>
      <c r="G11" s="70"/>
      <c r="H11" s="70"/>
      <c r="I11" s="70"/>
      <c r="J11" s="71"/>
      <c r="K11" s="76" t="str">
        <f t="shared" ref="K11:L11" si="5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HEADWALL REMOVED</v>
      </c>
      <c r="L11" s="64" t="str">
        <f t="shared" si="5"/>
        <v>PIPE REMOVED, 24" AND UNDER</v>
      </c>
      <c r="M11" s="64" t="str">
        <f t="shared" ref="M11:N11" si="6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PIPE REMOVED, OVER 24"</v>
      </c>
      <c r="N11" s="47" t="str">
        <f t="shared" si="6"/>
        <v/>
      </c>
      <c r="O11" s="64" t="str">
        <f t="shared" ref="O11:AA11" si="7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TIED CONCRETE BLOCK MAT, TYPE 1</v>
      </c>
      <c r="P11" s="64" t="str">
        <f t="shared" si="7"/>
        <v>ROCK CHANNEL PROTECTION, TYPE B WITH FILTER</v>
      </c>
      <c r="Q11" s="64" t="str">
        <f t="shared" si="7"/>
        <v>ROCK CHANNEL PROTECTION, TYPE C WITH FILTER</v>
      </c>
      <c r="R11" s="64" t="str">
        <f t="shared" si="7"/>
        <v>CONCRETE MASONRY</v>
      </c>
      <c r="S11" s="40" t="str">
        <f t="shared" si="7"/>
        <v>6" SHALLOW PIPE UNDERDRAINS</v>
      </c>
      <c r="T11" s="40" t="str">
        <f t="shared" si="7"/>
        <v>6" BASE PIPE UNDERDRAINS</v>
      </c>
      <c r="U11" s="40" t="str">
        <f t="shared" si="7"/>
        <v/>
      </c>
      <c r="V11" s="40" t="str">
        <f t="shared" si="7"/>
        <v>15" CONDUIT, TYPE B, 707.33</v>
      </c>
      <c r="W11" s="40" t="str">
        <f t="shared" si="7"/>
        <v>24" CONDUIT, TYPE A, 706.02</v>
      </c>
      <c r="X11" s="40" t="str">
        <f t="shared" si="7"/>
        <v>48" CONDUIT, TYPE B, 706.02</v>
      </c>
      <c r="Y11" s="40" t="str">
        <f t="shared" ref="Y11" si="8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/>
      </c>
      <c r="Z11" s="40" t="str">
        <f t="shared" si="7"/>
        <v>PRECAST REINFORCED CONCRETE OUTLET</v>
      </c>
      <c r="AA11" s="40" t="str">
        <f t="shared" si="7"/>
        <v>6" CONDUIT, TYPE F FOR UNDERDRAIN OUTLETS</v>
      </c>
      <c r="AB11" s="40" t="str">
        <f t="shared" ref="AB11" si="9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/>
      </c>
      <c r="AC11" s="41" t="s">
        <v>77</v>
      </c>
      <c r="AD11" s="42"/>
      <c r="AE11" s="43"/>
    </row>
    <row r="12" spans="1:38" ht="12.75" customHeight="1" x14ac:dyDescent="0.2">
      <c r="B12" s="49"/>
      <c r="D12" s="59"/>
      <c r="E12" s="59"/>
      <c r="F12" s="69"/>
      <c r="G12" s="70"/>
      <c r="H12" s="70"/>
      <c r="I12" s="70"/>
      <c r="J12" s="71"/>
      <c r="K12" s="76"/>
      <c r="L12" s="64"/>
      <c r="M12" s="64"/>
      <c r="N12" s="47"/>
      <c r="O12" s="64"/>
      <c r="P12" s="64"/>
      <c r="Q12" s="64"/>
      <c r="R12" s="64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4" t="s">
        <v>43</v>
      </c>
      <c r="AD12" s="44" t="s">
        <v>45</v>
      </c>
      <c r="AE12" s="44"/>
    </row>
    <row r="13" spans="1:38" ht="12.75" customHeight="1" x14ac:dyDescent="0.2">
      <c r="B13" s="49"/>
      <c r="D13" s="59"/>
      <c r="E13" s="59"/>
      <c r="F13" s="69"/>
      <c r="G13" s="70"/>
      <c r="H13" s="70"/>
      <c r="I13" s="70"/>
      <c r="J13" s="71"/>
      <c r="K13" s="76"/>
      <c r="L13" s="64"/>
      <c r="M13" s="64"/>
      <c r="N13" s="47"/>
      <c r="O13" s="64"/>
      <c r="P13" s="64"/>
      <c r="Q13" s="64"/>
      <c r="R13" s="64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5"/>
      <c r="AD13" s="45"/>
      <c r="AE13" s="45"/>
    </row>
    <row r="14" spans="1:38" ht="12.75" customHeight="1" x14ac:dyDescent="0.2">
      <c r="B14" s="49"/>
      <c r="D14" s="59"/>
      <c r="E14" s="59"/>
      <c r="F14" s="69"/>
      <c r="G14" s="70"/>
      <c r="H14" s="70"/>
      <c r="I14" s="70"/>
      <c r="J14" s="71"/>
      <c r="K14" s="76"/>
      <c r="L14" s="64"/>
      <c r="M14" s="64"/>
      <c r="N14" s="47"/>
      <c r="O14" s="64"/>
      <c r="P14" s="64"/>
      <c r="Q14" s="64"/>
      <c r="R14" s="64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5"/>
      <c r="AD14" s="45"/>
      <c r="AE14" s="45"/>
    </row>
    <row r="15" spans="1:38" ht="12.75" customHeight="1" x14ac:dyDescent="0.2">
      <c r="B15" s="49"/>
      <c r="D15" s="59"/>
      <c r="E15" s="59"/>
      <c r="F15" s="69"/>
      <c r="G15" s="70"/>
      <c r="H15" s="70"/>
      <c r="I15" s="70"/>
      <c r="J15" s="71"/>
      <c r="K15" s="76"/>
      <c r="L15" s="64"/>
      <c r="M15" s="64"/>
      <c r="N15" s="47"/>
      <c r="O15" s="64"/>
      <c r="P15" s="64"/>
      <c r="Q15" s="64"/>
      <c r="R15" s="64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5"/>
      <c r="AD15" s="45"/>
      <c r="AE15" s="45"/>
    </row>
    <row r="16" spans="1:38" ht="12.75" customHeight="1" x14ac:dyDescent="0.2">
      <c r="B16" s="49"/>
      <c r="D16" s="59"/>
      <c r="E16" s="59"/>
      <c r="F16" s="69"/>
      <c r="G16" s="70"/>
      <c r="H16" s="70"/>
      <c r="I16" s="70"/>
      <c r="J16" s="71"/>
      <c r="K16" s="76"/>
      <c r="L16" s="64"/>
      <c r="M16" s="64"/>
      <c r="N16" s="47"/>
      <c r="O16" s="64"/>
      <c r="P16" s="64"/>
      <c r="Q16" s="64"/>
      <c r="R16" s="64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5"/>
      <c r="AD16" s="45"/>
      <c r="AE16" s="45"/>
    </row>
    <row r="17" spans="2:31" ht="12.75" customHeight="1" x14ac:dyDescent="0.2">
      <c r="B17" s="49"/>
      <c r="D17" s="59"/>
      <c r="E17" s="59"/>
      <c r="F17" s="69"/>
      <c r="G17" s="70"/>
      <c r="H17" s="70"/>
      <c r="I17" s="70"/>
      <c r="J17" s="71"/>
      <c r="K17" s="76"/>
      <c r="L17" s="64"/>
      <c r="M17" s="64"/>
      <c r="N17" s="47"/>
      <c r="O17" s="64"/>
      <c r="P17" s="64"/>
      <c r="Q17" s="64"/>
      <c r="R17" s="64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5"/>
      <c r="AD17" s="45"/>
      <c r="AE17" s="45"/>
    </row>
    <row r="18" spans="2:31" ht="6.4" customHeight="1" x14ac:dyDescent="0.2">
      <c r="B18" s="49"/>
      <c r="D18" s="59"/>
      <c r="E18" s="59"/>
      <c r="F18" s="69"/>
      <c r="G18" s="70"/>
      <c r="H18" s="70"/>
      <c r="I18" s="70"/>
      <c r="J18" s="71"/>
      <c r="K18" s="76"/>
      <c r="L18" s="64"/>
      <c r="M18" s="64"/>
      <c r="N18" s="47"/>
      <c r="O18" s="64"/>
      <c r="P18" s="64"/>
      <c r="Q18" s="64"/>
      <c r="R18" s="64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5"/>
      <c r="AD18" s="45"/>
      <c r="AE18" s="45"/>
    </row>
    <row r="19" spans="2:31" ht="12.75" customHeight="1" x14ac:dyDescent="0.2">
      <c r="B19" s="49"/>
      <c r="D19" s="59"/>
      <c r="E19" s="59"/>
      <c r="F19" s="69"/>
      <c r="G19" s="70"/>
      <c r="H19" s="70"/>
      <c r="I19" s="70"/>
      <c r="J19" s="71"/>
      <c r="K19" s="76"/>
      <c r="L19" s="64"/>
      <c r="M19" s="64"/>
      <c r="N19" s="47"/>
      <c r="O19" s="64"/>
      <c r="P19" s="64"/>
      <c r="Q19" s="64"/>
      <c r="R19" s="64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5"/>
      <c r="AD19" s="45"/>
      <c r="AE19" s="45"/>
    </row>
    <row r="20" spans="2:31" ht="12.75" customHeight="1" x14ac:dyDescent="0.2">
      <c r="B20" s="49"/>
      <c r="D20" s="59"/>
      <c r="E20" s="59"/>
      <c r="F20" s="69"/>
      <c r="G20" s="70"/>
      <c r="H20" s="70"/>
      <c r="I20" s="70"/>
      <c r="J20" s="71"/>
      <c r="K20" s="76"/>
      <c r="L20" s="64"/>
      <c r="M20" s="64"/>
      <c r="N20" s="47"/>
      <c r="O20" s="64"/>
      <c r="P20" s="64"/>
      <c r="Q20" s="64"/>
      <c r="R20" s="6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5"/>
      <c r="AD20" s="45"/>
      <c r="AE20" s="45"/>
    </row>
    <row r="21" spans="2:31" ht="12.75" customHeight="1" x14ac:dyDescent="0.2">
      <c r="B21" s="49"/>
      <c r="D21" s="59"/>
      <c r="E21" s="59"/>
      <c r="F21" s="69"/>
      <c r="G21" s="70"/>
      <c r="H21" s="70"/>
      <c r="I21" s="70"/>
      <c r="J21" s="71"/>
      <c r="K21" s="76"/>
      <c r="L21" s="64"/>
      <c r="M21" s="64"/>
      <c r="N21" s="47"/>
      <c r="O21" s="64"/>
      <c r="P21" s="64"/>
      <c r="Q21" s="64"/>
      <c r="R21" s="64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5"/>
      <c r="AD21" s="45"/>
      <c r="AE21" s="45"/>
    </row>
    <row r="22" spans="2:31" ht="12.75" customHeight="1" x14ac:dyDescent="0.2">
      <c r="B22" s="49"/>
      <c r="D22" s="59"/>
      <c r="E22" s="59"/>
      <c r="F22" s="69"/>
      <c r="G22" s="70"/>
      <c r="H22" s="70"/>
      <c r="I22" s="70"/>
      <c r="J22" s="71"/>
      <c r="K22" s="76"/>
      <c r="L22" s="64"/>
      <c r="M22" s="64"/>
      <c r="N22" s="47"/>
      <c r="O22" s="64"/>
      <c r="P22" s="64"/>
      <c r="Q22" s="64"/>
      <c r="R22" s="64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6"/>
      <c r="AD22" s="46"/>
      <c r="AE22" s="46"/>
    </row>
    <row r="23" spans="2:31" ht="12.75" customHeight="1" thickBot="1" x14ac:dyDescent="0.25">
      <c r="B23" s="50"/>
      <c r="D23" s="60"/>
      <c r="E23" s="60"/>
      <c r="F23" s="72"/>
      <c r="G23" s="73"/>
      <c r="H23" s="73"/>
      <c r="I23" s="73"/>
      <c r="J23" s="74"/>
      <c r="K23" s="37" t="str">
        <f t="shared" ref="K23:L23" si="10">IF(OR(TRIM(K8)=0,TRIM(K8)=""),"",IFERROR(TRIM(INDEX(QryItemNamed,MATCH(TRIM(K8),ITEM,0),3)),""))</f>
        <v>EACH</v>
      </c>
      <c r="L23" s="10" t="str">
        <f t="shared" si="10"/>
        <v>FT</v>
      </c>
      <c r="M23" s="10" t="str">
        <f t="shared" ref="M23:N23" si="11">IF(OR(TRIM(M8)=0,TRIM(M8)=""),"",IFERROR(TRIM(INDEX(QryItemNamed,MATCH(TRIM(M8),ITEM,0),3)),""))</f>
        <v>FT</v>
      </c>
      <c r="N23" s="35" t="str">
        <f t="shared" si="11"/>
        <v/>
      </c>
      <c r="O23" s="10" t="str">
        <f t="shared" ref="O23:AE23" si="12">IF(OR(TRIM(O8)=0,TRIM(O8)=""),"",IFERROR(TRIM(INDEX(QryItemNamed,MATCH(TRIM(O8),ITEM,0),3)),""))</f>
        <v>SY</v>
      </c>
      <c r="P23" s="10" t="str">
        <f t="shared" si="12"/>
        <v>CY</v>
      </c>
      <c r="Q23" s="10" t="str">
        <f t="shared" si="12"/>
        <v>CY</v>
      </c>
      <c r="R23" s="10" t="str">
        <f t="shared" si="12"/>
        <v>CY</v>
      </c>
      <c r="S23" s="10" t="str">
        <f t="shared" si="12"/>
        <v>FT</v>
      </c>
      <c r="T23" s="10" t="str">
        <f t="shared" si="12"/>
        <v>FT</v>
      </c>
      <c r="U23" s="10" t="str">
        <f t="shared" si="12"/>
        <v/>
      </c>
      <c r="V23" s="10" t="str">
        <f t="shared" si="12"/>
        <v>FT</v>
      </c>
      <c r="W23" s="10" t="str">
        <f t="shared" si="12"/>
        <v>FT</v>
      </c>
      <c r="X23" s="10" t="str">
        <f t="shared" si="12"/>
        <v>FT</v>
      </c>
      <c r="Y23" s="10" t="str">
        <f t="shared" ref="Y23" si="13">IF(OR(TRIM(Y8)=0,TRIM(Y8)=""),"",IFERROR(TRIM(INDEX(QryItemNamed,MATCH(TRIM(Y8),ITEM,0),3)),""))</f>
        <v/>
      </c>
      <c r="Z23" s="10" t="str">
        <f t="shared" si="12"/>
        <v>EACH</v>
      </c>
      <c r="AA23" s="10" t="str">
        <f t="shared" si="12"/>
        <v>FT</v>
      </c>
      <c r="AB23" s="10" t="str">
        <f t="shared" ref="AB23" si="14">IF(OR(TRIM(AB8)=0,TRIM(AB8)=""),"",IFERROR(TRIM(INDEX(QryItemNamed,MATCH(TRIM(AB8),ITEM,0),3)),""))</f>
        <v/>
      </c>
      <c r="AC23" s="10" t="s">
        <v>44</v>
      </c>
      <c r="AD23" s="10" t="s">
        <v>44</v>
      </c>
      <c r="AE23" s="10" t="str">
        <f t="shared" si="12"/>
        <v/>
      </c>
    </row>
    <row r="24" spans="2:31" ht="12.75" customHeight="1" x14ac:dyDescent="0.2">
      <c r="B24" s="26"/>
      <c r="D24" s="11"/>
      <c r="E24" s="11"/>
      <c r="F24" s="12"/>
      <c r="G24" s="13"/>
      <c r="H24" s="11"/>
      <c r="I24" s="12"/>
      <c r="J24" s="14"/>
      <c r="K24" s="13"/>
      <c r="L24" s="13"/>
      <c r="M24" s="13"/>
      <c r="N24" s="11"/>
      <c r="O24" s="13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/>
      <c r="E25" s="15"/>
      <c r="F25" s="51" t="s">
        <v>36</v>
      </c>
      <c r="G25" s="52"/>
      <c r="H25" s="52"/>
      <c r="I25" s="52"/>
      <c r="J25" s="53"/>
      <c r="K25" s="17"/>
      <c r="L25" s="17"/>
      <c r="M25" s="17"/>
      <c r="N25" s="15"/>
      <c r="O25" s="17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37</v>
      </c>
      <c r="E26" s="15" t="s">
        <v>85</v>
      </c>
      <c r="F26" s="16">
        <v>16237</v>
      </c>
      <c r="G26" s="17"/>
      <c r="H26" s="15" t="s">
        <v>1</v>
      </c>
      <c r="I26" s="16" t="s">
        <v>38</v>
      </c>
      <c r="J26" s="18"/>
      <c r="K26" s="17"/>
      <c r="L26" s="17"/>
      <c r="M26" s="17"/>
      <c r="N26" s="15"/>
      <c r="O26" s="17">
        <f>ROUNDUP((((48/12)*(48/12)))/9,0)</f>
        <v>2</v>
      </c>
      <c r="P26" s="15"/>
      <c r="Q26" s="15"/>
      <c r="R26" s="15"/>
      <c r="S26" s="15">
        <v>915</v>
      </c>
      <c r="T26" s="15"/>
      <c r="U26" s="15"/>
      <c r="V26" s="15"/>
      <c r="W26" s="15"/>
      <c r="X26" s="15"/>
      <c r="Y26" s="15"/>
      <c r="Z26" s="15">
        <v>1</v>
      </c>
      <c r="AA26" s="15">
        <v>57</v>
      </c>
      <c r="AB26" s="15"/>
      <c r="AC26" s="15"/>
      <c r="AD26" s="15">
        <v>1</v>
      </c>
      <c r="AE26" s="15"/>
    </row>
    <row r="27" spans="2:31" ht="12.75" customHeight="1" x14ac:dyDescent="0.2">
      <c r="B27" s="27">
        <v>1</v>
      </c>
      <c r="D27" s="15" t="s">
        <v>40</v>
      </c>
      <c r="E27" s="15" t="s">
        <v>85</v>
      </c>
      <c r="F27" s="16">
        <v>16337</v>
      </c>
      <c r="G27" s="17"/>
      <c r="H27" s="15" t="s">
        <v>1</v>
      </c>
      <c r="I27" s="16">
        <v>17149.349999999999</v>
      </c>
      <c r="J27" s="18"/>
      <c r="K27" s="17"/>
      <c r="L27" s="17"/>
      <c r="M27" s="17"/>
      <c r="N27" s="15"/>
      <c r="O27" s="17"/>
      <c r="P27" s="15"/>
      <c r="Q27" s="15"/>
      <c r="R27" s="15"/>
      <c r="S27" s="15">
        <f>ROUNDUP(249.37+339.54,0)</f>
        <v>589</v>
      </c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>
        <v>1</v>
      </c>
      <c r="AE27" s="15"/>
    </row>
    <row r="28" spans="2:31" ht="12.75" customHeight="1" x14ac:dyDescent="0.2">
      <c r="B28" s="27">
        <v>1</v>
      </c>
      <c r="D28" s="15" t="s">
        <v>41</v>
      </c>
      <c r="E28" s="15" t="s">
        <v>85</v>
      </c>
      <c r="F28" s="16">
        <v>16337</v>
      </c>
      <c r="G28" s="17"/>
      <c r="H28" s="15" t="s">
        <v>1</v>
      </c>
      <c r="I28" s="16">
        <v>17148.52</v>
      </c>
      <c r="J28" s="18"/>
      <c r="K28" s="17"/>
      <c r="L28" s="17"/>
      <c r="M28" s="17"/>
      <c r="N28" s="15"/>
      <c r="O28" s="17"/>
      <c r="P28" s="15"/>
      <c r="Q28" s="15"/>
      <c r="R28" s="15"/>
      <c r="S28" s="15"/>
      <c r="T28" s="15">
        <f>ROUNDUP(472.93+334.45,0)</f>
        <v>808</v>
      </c>
      <c r="U28" s="15"/>
      <c r="V28" s="15"/>
      <c r="W28" s="15"/>
      <c r="X28" s="15"/>
      <c r="Y28" s="15"/>
      <c r="Z28" s="15"/>
      <c r="AA28" s="15"/>
      <c r="AB28" s="15"/>
      <c r="AC28" s="15"/>
      <c r="AD28" s="15">
        <v>1</v>
      </c>
      <c r="AE28" s="15"/>
    </row>
    <row r="29" spans="2:31" ht="12.75" customHeight="1" x14ac:dyDescent="0.2">
      <c r="B29" s="27">
        <v>1</v>
      </c>
      <c r="D29" s="15" t="s">
        <v>46</v>
      </c>
      <c r="E29" s="15" t="s">
        <v>86</v>
      </c>
      <c r="F29" s="16">
        <v>17152.18</v>
      </c>
      <c r="G29" s="17"/>
      <c r="H29" s="15" t="s">
        <v>1</v>
      </c>
      <c r="I29" s="16">
        <v>17241.52</v>
      </c>
      <c r="J29" s="18"/>
      <c r="K29" s="17"/>
      <c r="L29" s="17"/>
      <c r="M29" s="17"/>
      <c r="N29" s="15"/>
      <c r="O29" s="17"/>
      <c r="P29" s="15"/>
      <c r="Q29" s="15"/>
      <c r="R29" s="15"/>
      <c r="S29" s="15"/>
      <c r="T29" s="15">
        <f>ROUNDUP(89.46,0)</f>
        <v>90</v>
      </c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/>
      <c r="E30" s="15"/>
      <c r="F30" s="16"/>
      <c r="G30" s="17"/>
      <c r="H30" s="15"/>
      <c r="I30" s="16"/>
      <c r="J30" s="18"/>
      <c r="K30" s="17"/>
      <c r="L30" s="17"/>
      <c r="M30" s="17"/>
      <c r="N30" s="15"/>
      <c r="O30" s="17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73</v>
      </c>
      <c r="E31" s="15" t="s">
        <v>88</v>
      </c>
      <c r="F31" s="16">
        <v>18368.12</v>
      </c>
      <c r="G31" s="17"/>
      <c r="H31" s="15" t="s">
        <v>1</v>
      </c>
      <c r="I31" s="16">
        <v>18900</v>
      </c>
      <c r="J31" s="18"/>
      <c r="K31" s="17"/>
      <c r="L31" s="17"/>
      <c r="M31" s="17"/>
      <c r="N31" s="15"/>
      <c r="O31" s="17">
        <f>ROUNDUP((((48/12)*(48/12)))/9,0)</f>
        <v>2</v>
      </c>
      <c r="P31" s="15"/>
      <c r="Q31" s="15"/>
      <c r="R31" s="15"/>
      <c r="S31" s="15">
        <v>531</v>
      </c>
      <c r="T31" s="15"/>
      <c r="U31" s="15"/>
      <c r="V31" s="15"/>
      <c r="W31" s="15"/>
      <c r="X31" s="15"/>
      <c r="Y31" s="15"/>
      <c r="Z31" s="15">
        <v>1</v>
      </c>
      <c r="AA31" s="15">
        <v>74</v>
      </c>
      <c r="AB31" s="15"/>
      <c r="AC31" s="15">
        <v>1</v>
      </c>
      <c r="AD31" s="15"/>
      <c r="AE31" s="15"/>
    </row>
    <row r="32" spans="2:31" ht="12.75" customHeight="1" x14ac:dyDescent="0.2">
      <c r="B32" s="27">
        <v>1</v>
      </c>
      <c r="D32" s="15" t="s">
        <v>74</v>
      </c>
      <c r="E32" s="15" t="s">
        <v>90</v>
      </c>
      <c r="F32" s="16">
        <v>18900</v>
      </c>
      <c r="G32" s="17"/>
      <c r="H32" s="15" t="s">
        <v>1</v>
      </c>
      <c r="I32" s="16">
        <v>19364.650000000001</v>
      </c>
      <c r="J32" s="18"/>
      <c r="K32" s="17"/>
      <c r="L32" s="17"/>
      <c r="M32" s="17"/>
      <c r="N32" s="15"/>
      <c r="O32" s="17"/>
      <c r="P32" s="15"/>
      <c r="Q32" s="15"/>
      <c r="R32" s="15"/>
      <c r="S32" s="15"/>
      <c r="T32" s="15">
        <f>ROUNDUP(181.2561+278.992,0)</f>
        <v>461</v>
      </c>
      <c r="U32" s="15"/>
      <c r="V32" s="15"/>
      <c r="W32" s="15"/>
      <c r="X32" s="15"/>
      <c r="Y32" s="15"/>
      <c r="Z32" s="15"/>
      <c r="AA32" s="15"/>
      <c r="AB32" s="15"/>
      <c r="AC32" s="15"/>
      <c r="AD32" s="15">
        <v>1</v>
      </c>
      <c r="AE32" s="15"/>
    </row>
    <row r="33" spans="2:31" ht="12.75" customHeight="1" x14ac:dyDescent="0.2">
      <c r="B33" s="27">
        <v>1</v>
      </c>
      <c r="D33" s="15" t="s">
        <v>75</v>
      </c>
      <c r="E33" s="15" t="s">
        <v>89</v>
      </c>
      <c r="F33" s="16">
        <v>18900</v>
      </c>
      <c r="G33" s="17"/>
      <c r="H33" s="15" t="s">
        <v>1</v>
      </c>
      <c r="I33" s="16">
        <v>20335.55</v>
      </c>
      <c r="J33" s="18"/>
      <c r="K33" s="17"/>
      <c r="L33" s="17"/>
      <c r="M33" s="17"/>
      <c r="N33" s="15"/>
      <c r="O33" s="17">
        <f>ROUNDUP((((48/12)*(48/12)))/9,0)</f>
        <v>2</v>
      </c>
      <c r="P33" s="15"/>
      <c r="Q33" s="15"/>
      <c r="R33" s="15"/>
      <c r="S33" s="15">
        <f>ROUNDUP(180.5187+279.917+177.4445+122.665+26.7787+271.1287+377.2771,0)</f>
        <v>1436</v>
      </c>
      <c r="T33" s="15"/>
      <c r="U33" s="15"/>
      <c r="V33" s="15"/>
      <c r="W33" s="15"/>
      <c r="X33" s="15"/>
      <c r="Y33" s="15"/>
      <c r="Z33" s="15">
        <v>1</v>
      </c>
      <c r="AA33" s="15">
        <v>63</v>
      </c>
      <c r="AB33" s="15"/>
      <c r="AC33" s="15"/>
      <c r="AD33" s="15">
        <v>1</v>
      </c>
      <c r="AE33" s="15"/>
    </row>
    <row r="34" spans="2:31" ht="12.75" customHeight="1" x14ac:dyDescent="0.2">
      <c r="B34" s="27">
        <v>1</v>
      </c>
      <c r="D34" s="15" t="s">
        <v>76</v>
      </c>
      <c r="E34" s="15" t="s">
        <v>89</v>
      </c>
      <c r="F34" s="16">
        <v>18900</v>
      </c>
      <c r="G34" s="17"/>
      <c r="H34" s="15" t="s">
        <v>1</v>
      </c>
      <c r="I34" s="16">
        <v>20335.55</v>
      </c>
      <c r="J34" s="18"/>
      <c r="K34" s="17"/>
      <c r="L34" s="17"/>
      <c r="M34" s="17"/>
      <c r="N34" s="15"/>
      <c r="O34" s="17"/>
      <c r="P34" s="15"/>
      <c r="Q34" s="15"/>
      <c r="R34" s="15"/>
      <c r="S34" s="15"/>
      <c r="T34" s="15">
        <f>ROUNDUP(786.6304+648.0475,0)</f>
        <v>1435</v>
      </c>
      <c r="U34" s="15"/>
      <c r="V34" s="15"/>
      <c r="W34" s="15"/>
      <c r="X34" s="15"/>
      <c r="Y34" s="15"/>
      <c r="Z34" s="15"/>
      <c r="AA34" s="15"/>
      <c r="AB34" s="15"/>
      <c r="AC34" s="15">
        <v>1</v>
      </c>
      <c r="AD34" s="15"/>
      <c r="AE34" s="15"/>
    </row>
    <row r="35" spans="2:31" ht="12.75" customHeight="1" x14ac:dyDescent="0.2">
      <c r="B35" s="27"/>
      <c r="D35" s="15"/>
      <c r="E35" s="15"/>
      <c r="F35" s="16"/>
      <c r="G35" s="17"/>
      <c r="H35" s="15"/>
      <c r="I35" s="16"/>
      <c r="J35" s="18"/>
      <c r="K35" s="17"/>
      <c r="L35" s="17"/>
      <c r="M35" s="17"/>
      <c r="N35" s="15"/>
      <c r="O35" s="17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/>
      <c r="E36" s="15"/>
      <c r="F36" s="16"/>
      <c r="G36" s="17"/>
      <c r="H36" s="15"/>
      <c r="I36" s="16"/>
      <c r="J36" s="18"/>
      <c r="K36" s="17"/>
      <c r="L36" s="17"/>
      <c r="M36" s="17"/>
      <c r="N36" s="15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/>
      <c r="E37" s="15"/>
      <c r="F37" s="16"/>
      <c r="G37" s="17"/>
      <c r="H37" s="15"/>
      <c r="I37" s="16"/>
      <c r="J37" s="18"/>
      <c r="K37" s="17"/>
      <c r="L37" s="17"/>
      <c r="M37" s="17"/>
      <c r="N37" s="15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78</v>
      </c>
      <c r="E38" s="15" t="s">
        <v>91</v>
      </c>
      <c r="F38" s="16">
        <v>18900</v>
      </c>
      <c r="G38" s="17"/>
      <c r="H38" s="15"/>
      <c r="I38" s="16"/>
      <c r="J38" s="18"/>
      <c r="K38" s="17">
        <v>1</v>
      </c>
      <c r="L38" s="17">
        <v>4</v>
      </c>
      <c r="M38" s="17"/>
      <c r="N38" s="15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>
        <v>1</v>
      </c>
      <c r="D39" s="15" t="s">
        <v>24</v>
      </c>
      <c r="E39" s="15" t="s">
        <v>91</v>
      </c>
      <c r="F39" s="16">
        <v>18900</v>
      </c>
      <c r="G39" s="17"/>
      <c r="H39" s="15"/>
      <c r="I39" s="16"/>
      <c r="J39" s="18"/>
      <c r="K39" s="17"/>
      <c r="L39" s="17"/>
      <c r="M39" s="17"/>
      <c r="N39" s="15"/>
      <c r="O39" s="17"/>
      <c r="P39" s="38"/>
      <c r="Q39" s="39">
        <f>ROUND((4*5*1.5)/27,0)</f>
        <v>1</v>
      </c>
      <c r="R39" s="15">
        <f>ROUND(0.25,1)</f>
        <v>0.3</v>
      </c>
      <c r="S39" s="15"/>
      <c r="T39" s="15"/>
      <c r="U39" s="15"/>
      <c r="V39" s="15">
        <f>18+4</f>
        <v>22</v>
      </c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15"/>
      <c r="E40" s="15"/>
      <c r="F40" s="16"/>
      <c r="G40" s="17"/>
      <c r="H40" s="15"/>
      <c r="I40" s="16"/>
      <c r="J40" s="18"/>
      <c r="K40" s="17"/>
      <c r="L40" s="17"/>
      <c r="M40" s="17"/>
      <c r="N40" s="15"/>
      <c r="O40" s="17"/>
      <c r="P40" s="15"/>
      <c r="Q40" s="39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7"/>
      <c r="M41" s="17"/>
      <c r="N41" s="15"/>
      <c r="O41" s="17"/>
      <c r="P41" s="15"/>
      <c r="Q41" s="39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" customHeight="1" x14ac:dyDescent="0.2">
      <c r="B42" s="27"/>
      <c r="D42" s="15"/>
      <c r="E42" s="15"/>
      <c r="F42" s="51" t="s">
        <v>47</v>
      </c>
      <c r="G42" s="54"/>
      <c r="H42" s="54"/>
      <c r="I42" s="54"/>
      <c r="J42" s="55"/>
      <c r="K42" s="17"/>
      <c r="L42" s="17"/>
      <c r="M42" s="17"/>
      <c r="N42" s="15"/>
      <c r="O42" s="17"/>
      <c r="P42" s="15"/>
      <c r="Q42" s="39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" customHeight="1" x14ac:dyDescent="0.2">
      <c r="B43" s="27">
        <v>1</v>
      </c>
      <c r="D43" s="15" t="s">
        <v>50</v>
      </c>
      <c r="E43" s="15" t="s">
        <v>86</v>
      </c>
      <c r="F43" s="16">
        <v>17160</v>
      </c>
      <c r="G43" s="17"/>
      <c r="H43" s="15"/>
      <c r="I43" s="16"/>
      <c r="J43" s="18"/>
      <c r="K43" s="17">
        <v>1</v>
      </c>
      <c r="L43" s="17">
        <v>4</v>
      </c>
      <c r="M43" s="17"/>
      <c r="N43" s="15"/>
      <c r="O43" s="17"/>
      <c r="P43" s="15"/>
      <c r="Q43" s="39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>
        <v>1</v>
      </c>
      <c r="D44" s="15" t="s">
        <v>25</v>
      </c>
      <c r="E44" s="15" t="s">
        <v>86</v>
      </c>
      <c r="F44" s="16">
        <v>17160</v>
      </c>
      <c r="G44" s="17"/>
      <c r="H44" s="15"/>
      <c r="I44" s="16"/>
      <c r="J44" s="18"/>
      <c r="K44" s="17"/>
      <c r="L44" s="17"/>
      <c r="M44" s="17"/>
      <c r="N44" s="15"/>
      <c r="O44" s="17"/>
      <c r="P44" s="38"/>
      <c r="Q44" s="39">
        <f>ROUND((4*6*1.5)/27,0)</f>
        <v>1</v>
      </c>
      <c r="R44" s="15">
        <f>ROUND(0.43,1)</f>
        <v>0.4</v>
      </c>
      <c r="S44" s="15"/>
      <c r="T44" s="15"/>
      <c r="U44" s="15"/>
      <c r="V44" s="15"/>
      <c r="W44" s="15">
        <f>20+4</f>
        <v>24</v>
      </c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/>
      <c r="E45" s="15"/>
      <c r="F45" s="16"/>
      <c r="G45" s="17"/>
      <c r="H45" s="15"/>
      <c r="I45" s="16"/>
      <c r="J45" s="18"/>
      <c r="K45" s="17"/>
      <c r="L45" s="17"/>
      <c r="M45" s="17"/>
      <c r="N45" s="15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>
        <v>1</v>
      </c>
      <c r="D46" s="15" t="s">
        <v>48</v>
      </c>
      <c r="E46" s="15" t="s">
        <v>87</v>
      </c>
      <c r="F46" s="16">
        <v>17160</v>
      </c>
      <c r="G46" s="17"/>
      <c r="H46" s="15" t="s">
        <v>1</v>
      </c>
      <c r="I46" s="16">
        <v>17375</v>
      </c>
      <c r="J46" s="18"/>
      <c r="K46" s="17"/>
      <c r="L46" s="17"/>
      <c r="M46" s="17"/>
      <c r="N46" s="15"/>
      <c r="O46" s="17">
        <f>ROUNDUP((((48/12)*(48/12)))/9,0)</f>
        <v>2</v>
      </c>
      <c r="P46" s="15"/>
      <c r="Q46" s="15"/>
      <c r="R46" s="15"/>
      <c r="S46" s="15">
        <v>215</v>
      </c>
      <c r="T46" s="15"/>
      <c r="U46" s="15"/>
      <c r="V46" s="15"/>
      <c r="W46" s="15"/>
      <c r="X46" s="15"/>
      <c r="Y46" s="15"/>
      <c r="Z46" s="15">
        <v>1</v>
      </c>
      <c r="AA46" s="15">
        <v>40</v>
      </c>
      <c r="AB46" s="15"/>
      <c r="AC46" s="15">
        <v>1</v>
      </c>
      <c r="AD46" s="15"/>
      <c r="AE46" s="15"/>
    </row>
    <row r="47" spans="2:31" ht="12.75" customHeight="1" x14ac:dyDescent="0.2">
      <c r="B47" s="27">
        <v>1</v>
      </c>
      <c r="D47" s="15" t="s">
        <v>49</v>
      </c>
      <c r="E47" s="15" t="s">
        <v>87</v>
      </c>
      <c r="F47" s="16">
        <v>17160</v>
      </c>
      <c r="G47" s="17"/>
      <c r="H47" s="15" t="s">
        <v>1</v>
      </c>
      <c r="I47" s="16">
        <v>17375</v>
      </c>
      <c r="J47" s="18"/>
      <c r="K47" s="17"/>
      <c r="L47" s="17"/>
      <c r="M47" s="17"/>
      <c r="N47" s="15"/>
      <c r="O47" s="17"/>
      <c r="P47" s="15"/>
      <c r="Q47" s="15"/>
      <c r="R47" s="15"/>
      <c r="S47" s="15"/>
      <c r="T47" s="15">
        <f>ROUNDUP(77.1+25.1+108.93,0)</f>
        <v>212</v>
      </c>
      <c r="U47" s="15"/>
      <c r="V47" s="15"/>
      <c r="W47" s="15"/>
      <c r="X47" s="15"/>
      <c r="Y47" s="15"/>
      <c r="Z47" s="15"/>
      <c r="AA47" s="15"/>
      <c r="AB47" s="15"/>
      <c r="AC47" s="15"/>
      <c r="AD47" s="15">
        <v>1</v>
      </c>
      <c r="AE47" s="15"/>
    </row>
    <row r="48" spans="2:31" ht="12.75" customHeight="1" x14ac:dyDescent="0.2">
      <c r="B48" s="27">
        <v>1</v>
      </c>
      <c r="D48" s="15" t="s">
        <v>53</v>
      </c>
      <c r="E48" s="15" t="s">
        <v>82</v>
      </c>
      <c r="F48" s="16">
        <v>17385</v>
      </c>
      <c r="G48" s="17"/>
      <c r="H48" s="15" t="s">
        <v>1</v>
      </c>
      <c r="I48" s="16">
        <v>17624.37</v>
      </c>
      <c r="J48" s="18"/>
      <c r="K48" s="17"/>
      <c r="L48" s="17"/>
      <c r="M48" s="17"/>
      <c r="N48" s="15"/>
      <c r="O48" s="17">
        <f>ROUNDUP((((48/12)*(48/12)))/9,0)</f>
        <v>2</v>
      </c>
      <c r="P48" s="15"/>
      <c r="Q48" s="15"/>
      <c r="R48" s="15"/>
      <c r="S48" s="15">
        <v>240</v>
      </c>
      <c r="T48" s="15"/>
      <c r="U48" s="15"/>
      <c r="V48" s="15"/>
      <c r="W48" s="15"/>
      <c r="X48" s="15"/>
      <c r="Y48" s="15"/>
      <c r="Z48" s="15">
        <v>1</v>
      </c>
      <c r="AA48" s="15">
        <v>40</v>
      </c>
      <c r="AB48" s="15"/>
      <c r="AC48" s="15">
        <v>1</v>
      </c>
      <c r="AD48" s="15"/>
      <c r="AE48" s="15"/>
    </row>
    <row r="49" spans="2:31" ht="12.75" customHeight="1" x14ac:dyDescent="0.2">
      <c r="B49" s="27">
        <v>1</v>
      </c>
      <c r="D49" s="15" t="s">
        <v>54</v>
      </c>
      <c r="E49" s="15" t="s">
        <v>82</v>
      </c>
      <c r="F49" s="16">
        <v>17385</v>
      </c>
      <c r="G49" s="17"/>
      <c r="H49" s="15" t="s">
        <v>1</v>
      </c>
      <c r="I49" s="16">
        <v>17624.37</v>
      </c>
      <c r="J49" s="18"/>
      <c r="K49" s="17"/>
      <c r="L49" s="17"/>
      <c r="M49" s="17"/>
      <c r="N49" s="15"/>
      <c r="O49" s="17"/>
      <c r="P49" s="15"/>
      <c r="Q49" s="15"/>
      <c r="R49" s="15"/>
      <c r="S49" s="15"/>
      <c r="T49" s="15">
        <v>242</v>
      </c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7"/>
      <c r="M50" s="17"/>
      <c r="N50" s="15"/>
      <c r="O50" s="17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18"/>
      <c r="K51" s="17"/>
      <c r="L51" s="17"/>
      <c r="M51" s="17"/>
      <c r="N51" s="15"/>
      <c r="O51" s="17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51" t="s">
        <v>55</v>
      </c>
      <c r="G52" s="52"/>
      <c r="H52" s="52"/>
      <c r="I52" s="52"/>
      <c r="J52" s="53"/>
      <c r="K52" s="17"/>
      <c r="L52" s="17"/>
      <c r="M52" s="17"/>
      <c r="N52" s="15"/>
      <c r="O52" s="17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>
        <v>1</v>
      </c>
      <c r="D53" s="15" t="s">
        <v>56</v>
      </c>
      <c r="E53" s="15" t="s">
        <v>83</v>
      </c>
      <c r="F53" s="16">
        <v>1062.5999999999999</v>
      </c>
      <c r="G53" s="17"/>
      <c r="H53" s="15" t="s">
        <v>1</v>
      </c>
      <c r="I53" s="16">
        <v>1484.97</v>
      </c>
      <c r="J53" s="18"/>
      <c r="K53" s="17"/>
      <c r="L53" s="17"/>
      <c r="M53" s="17"/>
      <c r="N53" s="15"/>
      <c r="O53" s="17"/>
      <c r="P53" s="15"/>
      <c r="Q53" s="15"/>
      <c r="R53" s="15"/>
      <c r="S53" s="15">
        <v>422</v>
      </c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>
        <v>1</v>
      </c>
      <c r="AE53" s="15"/>
    </row>
    <row r="54" spans="2:31" ht="12.75" customHeight="1" x14ac:dyDescent="0.2">
      <c r="B54" s="27">
        <v>1</v>
      </c>
      <c r="D54" s="15" t="s">
        <v>57</v>
      </c>
      <c r="E54" s="15" t="s">
        <v>83</v>
      </c>
      <c r="F54" s="16">
        <v>1062.5999999999999</v>
      </c>
      <c r="G54" s="17"/>
      <c r="H54" s="15" t="s">
        <v>1</v>
      </c>
      <c r="I54" s="16">
        <v>1484.97</v>
      </c>
      <c r="J54" s="18"/>
      <c r="K54" s="17"/>
      <c r="L54" s="17"/>
      <c r="M54" s="17"/>
      <c r="N54" s="15"/>
      <c r="O54" s="17"/>
      <c r="P54" s="15"/>
      <c r="Q54" s="15"/>
      <c r="R54" s="15"/>
      <c r="S54" s="15">
        <v>422</v>
      </c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>
        <v>1</v>
      </c>
      <c r="AE54" s="15"/>
    </row>
    <row r="55" spans="2:31" ht="12.75" customHeight="1" x14ac:dyDescent="0.2">
      <c r="B55" s="27">
        <v>1</v>
      </c>
      <c r="D55" s="15" t="s">
        <v>58</v>
      </c>
      <c r="E55" s="15" t="s">
        <v>83</v>
      </c>
      <c r="F55" s="16">
        <v>1000</v>
      </c>
      <c r="G55" s="17"/>
      <c r="H55" s="15" t="s">
        <v>1</v>
      </c>
      <c r="I55" s="16">
        <v>1484.97</v>
      </c>
      <c r="J55" s="18"/>
      <c r="K55" s="17"/>
      <c r="L55" s="17"/>
      <c r="M55" s="17"/>
      <c r="N55" s="15"/>
      <c r="O55" s="17"/>
      <c r="P55" s="15"/>
      <c r="Q55" s="15"/>
      <c r="R55" s="15"/>
      <c r="S55" s="15">
        <v>485</v>
      </c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>
        <v>1</v>
      </c>
      <c r="AE55" s="15"/>
    </row>
    <row r="56" spans="2:31" ht="12.75" customHeight="1" x14ac:dyDescent="0.2">
      <c r="B56" s="27">
        <v>1</v>
      </c>
      <c r="D56" s="15" t="s">
        <v>59</v>
      </c>
      <c r="E56" s="15" t="s">
        <v>83</v>
      </c>
      <c r="F56" s="16">
        <v>1046.1199999999999</v>
      </c>
      <c r="G56" s="17"/>
      <c r="H56" s="15" t="s">
        <v>1</v>
      </c>
      <c r="I56" s="16">
        <v>1484.97</v>
      </c>
      <c r="J56" s="18"/>
      <c r="K56" s="17"/>
      <c r="L56" s="17"/>
      <c r="M56" s="17"/>
      <c r="N56" s="15"/>
      <c r="O56" s="17">
        <f>ROUNDUP((((48/12)*(48/12)))/9,0)</f>
        <v>2</v>
      </c>
      <c r="P56" s="15"/>
      <c r="Q56" s="15"/>
      <c r="R56" s="15"/>
      <c r="S56" s="15">
        <v>439</v>
      </c>
      <c r="T56" s="15"/>
      <c r="U56" s="15"/>
      <c r="V56" s="15"/>
      <c r="W56" s="15"/>
      <c r="X56" s="15"/>
      <c r="Y56" s="15"/>
      <c r="Z56" s="15">
        <v>1</v>
      </c>
      <c r="AA56" s="15">
        <v>74</v>
      </c>
      <c r="AB56" s="15"/>
      <c r="AC56" s="15">
        <v>1</v>
      </c>
      <c r="AD56" s="15"/>
      <c r="AE56" s="15"/>
    </row>
    <row r="57" spans="2:31" ht="12.75" customHeight="1" x14ac:dyDescent="0.2">
      <c r="B57" s="27">
        <v>1</v>
      </c>
      <c r="D57" s="15" t="s">
        <v>60</v>
      </c>
      <c r="E57" s="15" t="s">
        <v>83</v>
      </c>
      <c r="F57" s="16">
        <v>1062.5999999999999</v>
      </c>
      <c r="G57" s="17"/>
      <c r="H57" s="15" t="s">
        <v>1</v>
      </c>
      <c r="I57" s="16">
        <v>1484.97</v>
      </c>
      <c r="J57" s="18"/>
      <c r="K57" s="17"/>
      <c r="L57" s="17"/>
      <c r="M57" s="17"/>
      <c r="N57" s="15"/>
      <c r="O57" s="17">
        <f>ROUNDUP((((48/12)*(48/12)))/9,0)</f>
        <v>2</v>
      </c>
      <c r="P57" s="15"/>
      <c r="Q57" s="15"/>
      <c r="R57" s="15"/>
      <c r="S57" s="15">
        <v>422</v>
      </c>
      <c r="T57" s="15"/>
      <c r="U57" s="15"/>
      <c r="V57" s="15"/>
      <c r="W57" s="15"/>
      <c r="X57" s="15"/>
      <c r="Y57" s="15"/>
      <c r="Z57" s="15">
        <v>1</v>
      </c>
      <c r="AA57" s="15">
        <v>116</v>
      </c>
      <c r="AB57" s="15"/>
      <c r="AC57" s="15"/>
      <c r="AD57" s="15">
        <v>1</v>
      </c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7"/>
      <c r="M58" s="17"/>
      <c r="N58" s="15"/>
      <c r="O58" s="17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>
        <v>1</v>
      </c>
      <c r="D59" s="15" t="s">
        <v>61</v>
      </c>
      <c r="E59" s="15" t="s">
        <v>83</v>
      </c>
      <c r="F59" s="16">
        <v>1062.5999999999999</v>
      </c>
      <c r="G59" s="17"/>
      <c r="H59" s="15" t="s">
        <v>1</v>
      </c>
      <c r="I59" s="16">
        <v>1484.97</v>
      </c>
      <c r="J59" s="18"/>
      <c r="K59" s="17"/>
      <c r="L59" s="17"/>
      <c r="M59" s="17"/>
      <c r="N59" s="15"/>
      <c r="O59" s="17"/>
      <c r="P59" s="15"/>
      <c r="Q59" s="15"/>
      <c r="R59" s="15"/>
      <c r="S59" s="15">
        <v>422</v>
      </c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>
        <v>1</v>
      </c>
      <c r="AE59" s="15"/>
    </row>
    <row r="60" spans="2:31" ht="12.75" customHeight="1" x14ac:dyDescent="0.2">
      <c r="B60" s="27">
        <v>1</v>
      </c>
      <c r="D60" s="15" t="s">
        <v>62</v>
      </c>
      <c r="E60" s="15" t="s">
        <v>83</v>
      </c>
      <c r="F60" s="16">
        <v>1062.5999999999999</v>
      </c>
      <c r="G60" s="17"/>
      <c r="H60" s="15" t="s">
        <v>1</v>
      </c>
      <c r="I60" s="16">
        <v>1484.97</v>
      </c>
      <c r="J60" s="18"/>
      <c r="K60" s="17"/>
      <c r="L60" s="17"/>
      <c r="M60" s="17"/>
      <c r="N60" s="15"/>
      <c r="O60" s="17"/>
      <c r="P60" s="15"/>
      <c r="Q60" s="15"/>
      <c r="R60" s="15"/>
      <c r="S60" s="15">
        <v>422</v>
      </c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>
        <v>1</v>
      </c>
      <c r="AE60" s="15"/>
    </row>
    <row r="61" spans="2:31" ht="12.75" customHeight="1" x14ac:dyDescent="0.2">
      <c r="B61" s="33">
        <v>1</v>
      </c>
      <c r="D61" s="15" t="s">
        <v>66</v>
      </c>
      <c r="E61" s="15" t="s">
        <v>83</v>
      </c>
      <c r="F61" s="16">
        <v>1062.5999999999999</v>
      </c>
      <c r="G61" s="17"/>
      <c r="H61" s="15" t="s">
        <v>1</v>
      </c>
      <c r="I61" s="16">
        <v>1484.97</v>
      </c>
      <c r="J61" s="18"/>
      <c r="K61" s="17"/>
      <c r="L61" s="17"/>
      <c r="M61" s="17"/>
      <c r="N61" s="15"/>
      <c r="O61" s="17"/>
      <c r="P61" s="15"/>
      <c r="Q61" s="15"/>
      <c r="R61" s="15"/>
      <c r="S61" s="15">
        <v>422</v>
      </c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>
        <v>1</v>
      </c>
      <c r="AE61" s="15"/>
    </row>
    <row r="62" spans="2:31" ht="12.75" customHeight="1" x14ac:dyDescent="0.2">
      <c r="B62" s="33">
        <v>1</v>
      </c>
      <c r="D62" s="15" t="s">
        <v>63</v>
      </c>
      <c r="E62" s="15" t="s">
        <v>83</v>
      </c>
      <c r="F62" s="16">
        <v>1062.5999999999999</v>
      </c>
      <c r="G62" s="17"/>
      <c r="H62" s="15" t="s">
        <v>1</v>
      </c>
      <c r="I62" s="16">
        <v>1471.85</v>
      </c>
      <c r="J62" s="18"/>
      <c r="K62" s="17"/>
      <c r="L62" s="17"/>
      <c r="M62" s="17"/>
      <c r="N62" s="15"/>
      <c r="O62" s="17">
        <f>ROUNDUP((((48/12)*(48/12)))/9,0)</f>
        <v>2</v>
      </c>
      <c r="P62" s="15"/>
      <c r="Q62" s="15"/>
      <c r="R62" s="15"/>
      <c r="S62" s="15">
        <v>409</v>
      </c>
      <c r="T62" s="15"/>
      <c r="U62" s="15"/>
      <c r="V62" s="15"/>
      <c r="W62" s="15"/>
      <c r="X62" s="15"/>
      <c r="Y62" s="15"/>
      <c r="Z62" s="15">
        <v>1</v>
      </c>
      <c r="AA62" s="15">
        <v>27</v>
      </c>
      <c r="AB62" s="15"/>
      <c r="AC62" s="15">
        <v>1</v>
      </c>
      <c r="AD62" s="15"/>
      <c r="AE62" s="15"/>
    </row>
    <row r="63" spans="2:31" ht="12.75" customHeight="1" x14ac:dyDescent="0.2">
      <c r="B63" s="33">
        <v>1</v>
      </c>
      <c r="D63" s="15" t="s">
        <v>64</v>
      </c>
      <c r="E63" s="15" t="s">
        <v>83</v>
      </c>
      <c r="F63" s="16">
        <v>1062.5999999999999</v>
      </c>
      <c r="G63" s="17"/>
      <c r="H63" s="15" t="s">
        <v>1</v>
      </c>
      <c r="I63" s="16">
        <v>1471.85</v>
      </c>
      <c r="J63" s="18"/>
      <c r="K63" s="17"/>
      <c r="L63" s="17"/>
      <c r="M63" s="17"/>
      <c r="N63" s="15"/>
      <c r="O63" s="17"/>
      <c r="P63" s="15"/>
      <c r="Q63" s="15"/>
      <c r="R63" s="15"/>
      <c r="S63" s="15">
        <v>409</v>
      </c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>
        <v>1</v>
      </c>
      <c r="AE63" s="15"/>
    </row>
    <row r="64" spans="2:31" ht="12.75" customHeight="1" x14ac:dyDescent="0.2">
      <c r="B64" s="33"/>
      <c r="D64" s="15"/>
      <c r="E64" s="15"/>
      <c r="F64" s="16"/>
      <c r="G64" s="17"/>
      <c r="H64" s="15"/>
      <c r="I64" s="16"/>
      <c r="J64" s="18"/>
      <c r="K64" s="17"/>
      <c r="L64" s="17"/>
      <c r="M64" s="17"/>
      <c r="N64" s="15"/>
      <c r="O64" s="17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33"/>
      <c r="D65" s="15"/>
      <c r="E65" s="15"/>
      <c r="F65" s="16"/>
      <c r="G65" s="17"/>
      <c r="H65" s="15"/>
      <c r="I65" s="16"/>
      <c r="J65" s="18"/>
      <c r="K65" s="17"/>
      <c r="L65" s="17"/>
      <c r="M65" s="17"/>
      <c r="N65" s="15"/>
      <c r="O65" s="17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33"/>
      <c r="D66" s="15"/>
      <c r="E66" s="15"/>
      <c r="F66" s="51" t="s">
        <v>67</v>
      </c>
      <c r="G66" s="52"/>
      <c r="H66" s="52"/>
      <c r="I66" s="52"/>
      <c r="J66" s="53"/>
      <c r="K66" s="17"/>
      <c r="L66" s="17"/>
      <c r="M66" s="17"/>
      <c r="N66" s="15"/>
      <c r="O66" s="17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33">
        <v>1</v>
      </c>
      <c r="D67" s="15" t="s">
        <v>65</v>
      </c>
      <c r="E67" s="15" t="s">
        <v>84</v>
      </c>
      <c r="F67" s="16">
        <v>18093.12</v>
      </c>
      <c r="G67" s="17"/>
      <c r="H67" s="15" t="s">
        <v>1</v>
      </c>
      <c r="I67" s="16">
        <v>18270.22</v>
      </c>
      <c r="J67" s="18"/>
      <c r="K67" s="17"/>
      <c r="L67" s="17"/>
      <c r="M67" s="17"/>
      <c r="N67" s="15"/>
      <c r="O67" s="17">
        <f>ROUNDUP((((48/12)*(48/12)))/9,0)</f>
        <v>2</v>
      </c>
      <c r="P67" s="15"/>
      <c r="Q67" s="15"/>
      <c r="R67" s="15"/>
      <c r="S67" s="15">
        <v>180</v>
      </c>
      <c r="T67" s="15"/>
      <c r="U67" s="15"/>
      <c r="V67" s="15"/>
      <c r="W67" s="15"/>
      <c r="X67" s="15"/>
      <c r="Y67" s="15"/>
      <c r="Z67" s="15">
        <v>1</v>
      </c>
      <c r="AA67" s="15">
        <v>34</v>
      </c>
      <c r="AB67" s="15"/>
      <c r="AC67" s="15">
        <v>1</v>
      </c>
      <c r="AD67" s="15"/>
      <c r="AE67" s="15"/>
    </row>
    <row r="68" spans="2:31" ht="12.75" customHeight="1" x14ac:dyDescent="0.2">
      <c r="B68" s="33">
        <v>1</v>
      </c>
      <c r="D68" s="15" t="s">
        <v>68</v>
      </c>
      <c r="E68" s="15" t="s">
        <v>84</v>
      </c>
      <c r="F68" s="16">
        <v>18093.12</v>
      </c>
      <c r="G68" s="17"/>
      <c r="H68" s="15" t="s">
        <v>1</v>
      </c>
      <c r="I68" s="16">
        <v>18270.22</v>
      </c>
      <c r="J68" s="18"/>
      <c r="K68" s="17"/>
      <c r="L68" s="17"/>
      <c r="M68" s="17"/>
      <c r="N68" s="15"/>
      <c r="O68" s="17"/>
      <c r="P68" s="15"/>
      <c r="Q68" s="15"/>
      <c r="R68" s="15"/>
      <c r="S68" s="15"/>
      <c r="T68" s="15">
        <v>180</v>
      </c>
      <c r="U68" s="15"/>
      <c r="V68" s="15"/>
      <c r="W68" s="15"/>
      <c r="X68" s="15"/>
      <c r="Y68" s="15"/>
      <c r="Z68" s="15"/>
      <c r="AA68" s="15"/>
      <c r="AB68" s="15"/>
      <c r="AC68" s="15"/>
      <c r="AD68" s="15">
        <v>1</v>
      </c>
      <c r="AE68" s="15"/>
    </row>
    <row r="69" spans="2:31" ht="12.75" customHeight="1" x14ac:dyDescent="0.2">
      <c r="B69" s="33">
        <v>1</v>
      </c>
      <c r="D69" s="15" t="s">
        <v>69</v>
      </c>
      <c r="E69" s="15" t="s">
        <v>84</v>
      </c>
      <c r="F69" s="16">
        <v>18093.12</v>
      </c>
      <c r="G69" s="17"/>
      <c r="H69" s="15" t="s">
        <v>1</v>
      </c>
      <c r="I69" s="16">
        <v>18182.61</v>
      </c>
      <c r="J69" s="18"/>
      <c r="K69" s="17"/>
      <c r="L69" s="17"/>
      <c r="M69" s="17"/>
      <c r="N69" s="15"/>
      <c r="O69" s="17"/>
      <c r="P69" s="15"/>
      <c r="Q69" s="15"/>
      <c r="R69" s="15"/>
      <c r="S69" s="15">
        <v>103</v>
      </c>
      <c r="T69" s="15"/>
      <c r="U69" s="15"/>
      <c r="V69" s="15"/>
      <c r="W69" s="15"/>
      <c r="X69" s="15"/>
      <c r="Y69" s="15"/>
      <c r="Z69" s="15"/>
      <c r="AA69" s="15"/>
      <c r="AB69" s="15"/>
      <c r="AC69" s="15">
        <v>1</v>
      </c>
      <c r="AD69" s="15"/>
      <c r="AE69" s="15"/>
    </row>
    <row r="70" spans="2:31" ht="12.75" customHeight="1" x14ac:dyDescent="0.2">
      <c r="B70" s="33">
        <v>1</v>
      </c>
      <c r="D70" s="15" t="s">
        <v>70</v>
      </c>
      <c r="E70" s="15" t="s">
        <v>88</v>
      </c>
      <c r="F70" s="16">
        <v>18300</v>
      </c>
      <c r="G70" s="17"/>
      <c r="H70" s="15" t="s">
        <v>1</v>
      </c>
      <c r="I70" s="16">
        <v>18900</v>
      </c>
      <c r="J70" s="18"/>
      <c r="K70" s="17"/>
      <c r="L70" s="17"/>
      <c r="M70" s="17"/>
      <c r="N70" s="15"/>
      <c r="O70" s="17">
        <f>ROUNDUP((((48/12)*(48/12)))/9,0)</f>
        <v>2</v>
      </c>
      <c r="P70" s="15"/>
      <c r="Q70" s="15"/>
      <c r="R70" s="15"/>
      <c r="S70" s="15">
        <f>599</f>
        <v>599</v>
      </c>
      <c r="T70" s="15"/>
      <c r="U70" s="15"/>
      <c r="V70" s="15"/>
      <c r="W70" s="15"/>
      <c r="X70" s="15"/>
      <c r="Y70" s="15"/>
      <c r="Z70" s="15">
        <v>1</v>
      </c>
      <c r="AA70" s="15">
        <v>34</v>
      </c>
      <c r="AB70" s="15"/>
      <c r="AC70" s="15">
        <v>1</v>
      </c>
      <c r="AD70" s="15"/>
      <c r="AE70" s="15"/>
    </row>
    <row r="71" spans="2:31" ht="12.75" customHeight="1" x14ac:dyDescent="0.2">
      <c r="B71" s="33">
        <v>1</v>
      </c>
      <c r="D71" s="15" t="s">
        <v>71</v>
      </c>
      <c r="E71" s="15" t="s">
        <v>88</v>
      </c>
      <c r="F71" s="16">
        <v>18300</v>
      </c>
      <c r="G71" s="17"/>
      <c r="H71" s="15" t="s">
        <v>1</v>
      </c>
      <c r="I71" s="16">
        <v>18900</v>
      </c>
      <c r="J71" s="18"/>
      <c r="K71" s="17"/>
      <c r="L71" s="17"/>
      <c r="M71" s="17"/>
      <c r="N71" s="15"/>
      <c r="O71" s="17"/>
      <c r="P71" s="15"/>
      <c r="Q71" s="15"/>
      <c r="R71" s="15"/>
      <c r="S71" s="15"/>
      <c r="T71" s="15">
        <f>ROUNDUP(203.1802+204.6267+190.8059,0)</f>
        <v>599</v>
      </c>
      <c r="U71" s="15"/>
      <c r="V71" s="15"/>
      <c r="W71" s="15"/>
      <c r="X71" s="15"/>
      <c r="Y71" s="15"/>
      <c r="Z71" s="15"/>
      <c r="AA71" s="15"/>
      <c r="AB71" s="15"/>
      <c r="AC71" s="15"/>
      <c r="AD71" s="15">
        <v>1</v>
      </c>
      <c r="AE71" s="15"/>
    </row>
    <row r="72" spans="2:31" ht="12.75" customHeight="1" x14ac:dyDescent="0.2">
      <c r="B72" s="33"/>
      <c r="D72" s="15"/>
      <c r="E72" s="15"/>
      <c r="F72" s="16"/>
      <c r="G72" s="17"/>
      <c r="H72" s="15"/>
      <c r="I72" s="16"/>
      <c r="J72" s="18"/>
      <c r="K72" s="17"/>
      <c r="L72" s="17"/>
      <c r="M72" s="17"/>
      <c r="N72" s="15"/>
      <c r="O72" s="17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33">
        <v>1</v>
      </c>
      <c r="D73" s="15" t="s">
        <v>79</v>
      </c>
      <c r="E73" s="15" t="s">
        <v>84</v>
      </c>
      <c r="F73" s="16">
        <v>18900</v>
      </c>
      <c r="G73" s="17"/>
      <c r="H73" s="15"/>
      <c r="I73" s="16"/>
      <c r="J73" s="18"/>
      <c r="K73" s="17">
        <v>1</v>
      </c>
      <c r="L73" s="17"/>
      <c r="M73" s="17">
        <v>4</v>
      </c>
      <c r="N73" s="15"/>
      <c r="O73" s="17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33">
        <v>1</v>
      </c>
      <c r="D74" s="15" t="s">
        <v>23</v>
      </c>
      <c r="E74" s="15" t="s">
        <v>84</v>
      </c>
      <c r="F74" s="16">
        <v>18900</v>
      </c>
      <c r="G74" s="17"/>
      <c r="H74" s="15"/>
      <c r="I74" s="16"/>
      <c r="J74" s="18"/>
      <c r="K74" s="17"/>
      <c r="L74" s="17"/>
      <c r="M74" s="17"/>
      <c r="N74" s="15"/>
      <c r="O74" s="17"/>
      <c r="P74" s="15">
        <f>ROUND((15*9*2.5)/27,0)</f>
        <v>13</v>
      </c>
      <c r="Q74" s="15"/>
      <c r="R74" s="15">
        <f>ROUND(1.09,1)</f>
        <v>1.1000000000000001</v>
      </c>
      <c r="S74" s="15"/>
      <c r="T74" s="15"/>
      <c r="U74" s="15"/>
      <c r="V74" s="15"/>
      <c r="W74" s="15"/>
      <c r="X74" s="15">
        <f>57+4</f>
        <v>61</v>
      </c>
      <c r="Y74" s="15"/>
      <c r="Z74" s="15"/>
      <c r="AA74" s="15"/>
      <c r="AB74" s="15"/>
      <c r="AC74" s="15"/>
      <c r="AD74" s="15"/>
      <c r="AE74" s="15"/>
    </row>
    <row r="75" spans="2:31" ht="12.75" customHeight="1" thickBot="1" x14ac:dyDescent="0.25">
      <c r="B75" s="28"/>
      <c r="D75" s="15"/>
      <c r="E75" s="15"/>
      <c r="F75" s="16"/>
      <c r="G75" s="17"/>
      <c r="H75" s="15"/>
      <c r="I75" s="16"/>
      <c r="J75" s="18"/>
      <c r="K75" s="17"/>
      <c r="L75" s="17"/>
      <c r="M75" s="17"/>
      <c r="N75" s="15"/>
      <c r="O75" s="17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5" t="s">
        <v>12</v>
      </c>
      <c r="D76" s="61" t="s">
        <v>2</v>
      </c>
      <c r="E76" s="62"/>
      <c r="F76" s="62"/>
      <c r="G76" s="62"/>
      <c r="H76" s="62"/>
      <c r="I76" s="62"/>
      <c r="J76" s="63"/>
      <c r="K76" s="19">
        <f t="shared" ref="K76:P76" si="15">IF(K8="","",IF(OR(K23="", K23="LS", K23="LUMP"),IF(SUM(COUNTIF(K24:K75,"LS")+COUNTIF(K24:K75,"LUMP"))&gt;0,"LS",""),IF(SUM(K24:K75)&gt;0,ROUNDUP(SUM(K24:K75),0),"")))</f>
        <v>3</v>
      </c>
      <c r="L76" s="19">
        <f t="shared" si="15"/>
        <v>8</v>
      </c>
      <c r="M76" s="19">
        <f t="shared" si="15"/>
        <v>4</v>
      </c>
      <c r="N76" s="19" t="str">
        <f t="shared" si="15"/>
        <v/>
      </c>
      <c r="O76" s="19">
        <f t="shared" si="15"/>
        <v>20</v>
      </c>
      <c r="P76" s="19">
        <f t="shared" si="15"/>
        <v>13</v>
      </c>
      <c r="Q76" s="19">
        <f>IF(Q8="","",IF(OR(Q23="", Q23="LS", Q23="LUMP"),IF(SUM(COUNTIF(Q24:Q75,"LS")+COUNTIF(Q24:Q75,"LUMP"))&gt;0,"LS",""),IF(SUM(Q24:Q75)&gt;0,ROUNDUP(SUM(Q24:Q75),2),"")))</f>
        <v>2</v>
      </c>
      <c r="R76" s="77">
        <f>IF(R8="","",IF(OR(R23="", R23="LS", R23="LUMP"),IF(SUM(COUNTIF(R24:R75,"LS")+COUNTIF(R24:R75,"LUMP"))&gt;0,"LS",""),IF(SUM(R24:R75)&gt;0,ROUNDUP(SUM(R24:R75),2),"")))</f>
        <v>1.8</v>
      </c>
      <c r="S76" s="19">
        <f t="shared" ref="S76:AB76" si="16">IF(S8="","",IF(OR(S23="", S23="LS", S23="LUMP"),IF(SUM(COUNTIF(S24:S75,"LS")+COUNTIF(S24:S75,"LUMP"))&gt;0,"LS",""),IF(SUM(S24:S75)&gt;0,ROUNDUP(SUM(S24:S75),0),"")))</f>
        <v>9082</v>
      </c>
      <c r="T76" s="19">
        <f t="shared" si="16"/>
        <v>4027</v>
      </c>
      <c r="U76" s="19" t="str">
        <f t="shared" si="16"/>
        <v/>
      </c>
      <c r="V76" s="19">
        <f t="shared" si="16"/>
        <v>22</v>
      </c>
      <c r="W76" s="19">
        <f t="shared" si="16"/>
        <v>24</v>
      </c>
      <c r="X76" s="19">
        <f t="shared" si="16"/>
        <v>61</v>
      </c>
      <c r="Y76" s="19" t="str">
        <f t="shared" si="16"/>
        <v/>
      </c>
      <c r="Z76" s="19">
        <f t="shared" si="16"/>
        <v>10</v>
      </c>
      <c r="AA76" s="19">
        <f t="shared" si="16"/>
        <v>559</v>
      </c>
      <c r="AB76" s="19" t="str">
        <f t="shared" si="16"/>
        <v/>
      </c>
      <c r="AC76" s="32"/>
      <c r="AD76" s="32"/>
      <c r="AE76" s="19" t="str">
        <f>IF(AE8="","",IF(OR(AE23="", AE23="LS", AE23="LUMP"),IF(SUM(COUNTIF(AE24:AE75,"LS")+COUNTIF(AE24:AE75,"LUMP"))&gt;0,"LS",""),IF(SUM(AE24:AE75)&gt;0,ROUNDUP(SUM(AE24:AE75),0),"")))</f>
        <v/>
      </c>
    </row>
    <row r="77" spans="2:31" ht="12.75" customHeight="1" thickBot="1" x14ac:dyDescent="0.25"/>
    <row r="78" spans="2:31" ht="12.75" customHeight="1" thickBot="1" x14ac:dyDescent="0.25">
      <c r="B78" s="24" t="s">
        <v>10</v>
      </c>
      <c r="D78" s="56" t="str">
        <f>"SUBSUMMARY SHEET " &amp; B79</f>
        <v xml:space="preserve">SUBSUMMARY SHEET </v>
      </c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</row>
    <row r="79" spans="2:31" ht="12.75" customHeight="1" thickBot="1" x14ac:dyDescent="0.25">
      <c r="B79" s="25"/>
      <c r="D79" s="57" t="s">
        <v>8</v>
      </c>
      <c r="E79" s="57"/>
      <c r="F79" s="57"/>
      <c r="G79" s="57"/>
      <c r="H79" s="57"/>
      <c r="I79" s="57"/>
      <c r="J79" s="57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pans="2:31" ht="12.75" customHeight="1" thickBot="1" x14ac:dyDescent="0.25">
      <c r="D80" s="75" t="s">
        <v>9</v>
      </c>
      <c r="E80" s="75"/>
      <c r="F80" s="75"/>
      <c r="G80" s="75"/>
      <c r="H80" s="75"/>
      <c r="I80" s="75"/>
      <c r="J80" s="75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2:31" ht="12.75" customHeight="1" x14ac:dyDescent="0.2">
      <c r="B81" s="48" t="s">
        <v>11</v>
      </c>
      <c r="D81" s="58" t="s">
        <v>20</v>
      </c>
      <c r="E81" s="58" t="s">
        <v>21</v>
      </c>
      <c r="F81" s="66" t="s">
        <v>0</v>
      </c>
      <c r="G81" s="67"/>
      <c r="H81" s="67"/>
      <c r="I81" s="67"/>
      <c r="J81" s="68"/>
      <c r="K81" s="7" t="str">
        <f t="shared" ref="K81:L81" si="17">IF(OR(TRIM(K79)=0,TRIM(K79)=""),"",IF(IFERROR(TRIM(INDEX(QryItemNamed,MATCH(TRIM(K79),ITEM,0),2)),"")="Y","SPECIAL",LEFT(IFERROR(TRIM(INDEX(ITEM,MATCH(TRIM(K79),ITEM,0))),""),3)))</f>
        <v/>
      </c>
      <c r="L81" s="7" t="str">
        <f t="shared" si="17"/>
        <v/>
      </c>
      <c r="M81" s="7" t="str">
        <f t="shared" ref="M81:N81" si="18">IF(OR(TRIM(M79)=0,TRIM(M79)=""),"",IF(IFERROR(TRIM(INDEX(QryItemNamed,MATCH(TRIM(M79),ITEM,0),2)),"")="Y","SPECIAL",LEFT(IFERROR(TRIM(INDEX(ITEM,MATCH(TRIM(M79),ITEM,0))),""),3)))</f>
        <v/>
      </c>
      <c r="N81" s="8" t="str">
        <f t="shared" si="18"/>
        <v/>
      </c>
      <c r="O81" s="7" t="str">
        <f t="shared" ref="O81:AE81" si="19">IF(OR(TRIM(O79)=0,TRIM(O79)=""),"",IF(IFERROR(TRIM(INDEX(QryItemNamed,MATCH(TRIM(O79),ITEM,0),2)),"")="Y","SPECIAL",LEFT(IFERROR(TRIM(INDEX(ITEM,MATCH(TRIM(O79),ITEM,0))),""),3)))</f>
        <v/>
      </c>
      <c r="P81" s="8" t="str">
        <f t="shared" si="19"/>
        <v/>
      </c>
      <c r="Q81" s="8" t="str">
        <f t="shared" si="19"/>
        <v/>
      </c>
      <c r="R81" s="8" t="str">
        <f t="shared" si="19"/>
        <v/>
      </c>
      <c r="S81" s="8" t="str">
        <f t="shared" si="19"/>
        <v/>
      </c>
      <c r="T81" s="8" t="str">
        <f t="shared" si="19"/>
        <v/>
      </c>
      <c r="U81" s="8" t="str">
        <f t="shared" si="19"/>
        <v/>
      </c>
      <c r="V81" s="8" t="str">
        <f t="shared" si="19"/>
        <v/>
      </c>
      <c r="W81" s="8" t="str">
        <f t="shared" si="19"/>
        <v/>
      </c>
      <c r="X81" s="8" t="str">
        <f t="shared" si="19"/>
        <v/>
      </c>
      <c r="Y81" s="8" t="str">
        <f t="shared" ref="Y81" si="20">IF(OR(TRIM(Y79)=0,TRIM(Y79)=""),"",IF(IFERROR(TRIM(INDEX(QryItemNamed,MATCH(TRIM(Y79),ITEM,0),2)),"")="Y","SPECIAL",LEFT(IFERROR(TRIM(INDEX(ITEM,MATCH(TRIM(Y79),ITEM,0))),""),3)))</f>
        <v/>
      </c>
      <c r="Z81" s="8" t="str">
        <f t="shared" si="19"/>
        <v/>
      </c>
      <c r="AA81" s="8" t="str">
        <f t="shared" si="19"/>
        <v/>
      </c>
      <c r="AB81" s="8" t="str">
        <f t="shared" ref="AB81" si="21">IF(OR(TRIM(AB79)=0,TRIM(AB79)=""),"",IF(IFERROR(TRIM(INDEX(QryItemNamed,MATCH(TRIM(AB79),ITEM,0),2)),"")="Y","SPECIAL",LEFT(IFERROR(TRIM(INDEX(ITEM,MATCH(TRIM(AB79),ITEM,0))),""),3)))</f>
        <v/>
      </c>
      <c r="AC81" s="8" t="str">
        <f t="shared" si="19"/>
        <v/>
      </c>
      <c r="AD81" s="8" t="str">
        <f t="shared" si="19"/>
        <v/>
      </c>
      <c r="AE81" s="8" t="str">
        <f t="shared" si="19"/>
        <v/>
      </c>
    </row>
    <row r="82" spans="2:31" ht="12.75" customHeight="1" x14ac:dyDescent="0.2">
      <c r="B82" s="49"/>
      <c r="D82" s="59"/>
      <c r="E82" s="59"/>
      <c r="F82" s="69"/>
      <c r="G82" s="70"/>
      <c r="H82" s="70"/>
      <c r="I82" s="70"/>
      <c r="J82" s="71"/>
      <c r="K82" s="65" t="str">
        <f t="shared" ref="K82:L82" si="22">IF(OR(TRIM(K79)=0,TRIM(K79)=""),IF(K80="","",K80),IF(IFERROR(TRIM(INDEX(QryItemNamed,MATCH(TRIM(K79),ITEM,0),2)),"")="Y",TRIM(RIGHT(IFERROR(TRIM(INDEX(QryItemNamed,MATCH(TRIM(K79),ITEM,0),4)),"123456789012"),LEN(IFERROR(TRIM(INDEX(QryItemNamed,MATCH(TRIM(K79),ITEM,0),4)),"123456789012"))-9))&amp;K80,IFERROR(TRIM(INDEX(QryItemNamed,MATCH(TRIM(K79),ITEM,0),4))&amp;K80,"ITEM CODE DOES NOT EXIST IN ITEM MASTER")))</f>
        <v/>
      </c>
      <c r="L82" s="65" t="str">
        <f t="shared" si="22"/>
        <v/>
      </c>
      <c r="M82" s="65" t="str">
        <f t="shared" ref="M82:N82" si="23">IF(OR(TRIM(M79)=0,TRIM(M79)=""),IF(M80="","",M80),IF(IFERROR(TRIM(INDEX(QryItemNamed,MATCH(TRIM(M79),ITEM,0),2)),"")="Y",TRIM(RIGHT(IFERROR(TRIM(INDEX(QryItemNamed,MATCH(TRIM(M79),ITEM,0),4)),"123456789012"),LEN(IFERROR(TRIM(INDEX(QryItemNamed,MATCH(TRIM(M79),ITEM,0),4)),"123456789012"))-9))&amp;M80,IFERROR(TRIM(INDEX(QryItemNamed,MATCH(TRIM(M79),ITEM,0),4))&amp;M80,"ITEM CODE DOES NOT EXIST IN ITEM MASTER")))</f>
        <v/>
      </c>
      <c r="N82" s="40" t="str">
        <f t="shared" si="23"/>
        <v/>
      </c>
      <c r="O82" s="65" t="str">
        <f t="shared" ref="O82:AE82" si="24">IF(OR(TRIM(O79)=0,TRIM(O79)=""),IF(O80="","",O80),IF(IFERROR(TRIM(INDEX(QryItemNamed,MATCH(TRIM(O79),ITEM,0),2)),"")="Y",TRIM(RIGHT(IFERROR(TRIM(INDEX(QryItemNamed,MATCH(TRIM(O79),ITEM,0),4)),"123456789012"),LEN(IFERROR(TRIM(INDEX(QryItemNamed,MATCH(TRIM(O79),ITEM,0),4)),"123456789012"))-9))&amp;O80,IFERROR(TRIM(INDEX(QryItemNamed,MATCH(TRIM(O79),ITEM,0),4))&amp;O80,"ITEM CODE DOES NOT EXIST IN ITEM MASTER")))</f>
        <v/>
      </c>
      <c r="P82" s="64" t="str">
        <f t="shared" si="24"/>
        <v/>
      </c>
      <c r="Q82" s="64" t="str">
        <f t="shared" si="24"/>
        <v/>
      </c>
      <c r="R82" s="64" t="str">
        <f t="shared" si="24"/>
        <v/>
      </c>
      <c r="S82" s="40" t="str">
        <f t="shared" si="24"/>
        <v/>
      </c>
      <c r="T82" s="40" t="str">
        <f t="shared" si="24"/>
        <v/>
      </c>
      <c r="U82" s="40" t="str">
        <f t="shared" si="24"/>
        <v/>
      </c>
      <c r="V82" s="40" t="str">
        <f t="shared" si="24"/>
        <v/>
      </c>
      <c r="W82" s="40" t="str">
        <f t="shared" si="24"/>
        <v/>
      </c>
      <c r="X82" s="40" t="str">
        <f t="shared" si="24"/>
        <v/>
      </c>
      <c r="Y82" s="40" t="str">
        <f t="shared" ref="Y82" si="25">IF(OR(TRIM(Y79)=0,TRIM(Y79)=""),IF(Y80="","",Y80),IF(IFERROR(TRIM(INDEX(QryItemNamed,MATCH(TRIM(Y79),ITEM,0),2)),"")="Y",TRIM(RIGHT(IFERROR(TRIM(INDEX(QryItemNamed,MATCH(TRIM(Y79),ITEM,0),4)),"123456789012"),LEN(IFERROR(TRIM(INDEX(QryItemNamed,MATCH(TRIM(Y79),ITEM,0),4)),"123456789012"))-9))&amp;Y80,IFERROR(TRIM(INDEX(QryItemNamed,MATCH(TRIM(Y79),ITEM,0),4))&amp;Y80,"ITEM CODE DOES NOT EXIST IN ITEM MASTER")))</f>
        <v/>
      </c>
      <c r="Z82" s="40" t="str">
        <f t="shared" si="24"/>
        <v/>
      </c>
      <c r="AA82" s="40" t="str">
        <f t="shared" si="24"/>
        <v/>
      </c>
      <c r="AB82" s="40" t="str">
        <f t="shared" ref="AB82" si="26">IF(OR(TRIM(AB79)=0,TRIM(AB79)=""),IF(AB80="","",AB80),IF(IFERROR(TRIM(INDEX(QryItemNamed,MATCH(TRIM(AB79),ITEM,0),2)),"")="Y",TRIM(RIGHT(IFERROR(TRIM(INDEX(QryItemNamed,MATCH(TRIM(AB79),ITEM,0),4)),"123456789012"),LEN(IFERROR(TRIM(INDEX(QryItemNamed,MATCH(TRIM(AB79),ITEM,0),4)),"123456789012"))-9))&amp;AB80,IFERROR(TRIM(INDEX(QryItemNamed,MATCH(TRIM(AB79),ITEM,0),4))&amp;AB80,"ITEM CODE DOES NOT EXIST IN ITEM MASTER")))</f>
        <v/>
      </c>
      <c r="AC82" s="40" t="str">
        <f t="shared" si="24"/>
        <v/>
      </c>
      <c r="AD82" s="40" t="str">
        <f t="shared" si="24"/>
        <v/>
      </c>
      <c r="AE82" s="40" t="str">
        <f t="shared" si="24"/>
        <v/>
      </c>
    </row>
    <row r="83" spans="2:31" ht="12.75" customHeight="1" x14ac:dyDescent="0.2">
      <c r="B83" s="49"/>
      <c r="D83" s="59"/>
      <c r="E83" s="59"/>
      <c r="F83" s="69"/>
      <c r="G83" s="70"/>
      <c r="H83" s="70"/>
      <c r="I83" s="70"/>
      <c r="J83" s="71"/>
      <c r="K83" s="65"/>
      <c r="L83" s="65"/>
      <c r="M83" s="65"/>
      <c r="N83" s="40"/>
      <c r="O83" s="65"/>
      <c r="P83" s="64"/>
      <c r="Q83" s="64"/>
      <c r="R83" s="64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pans="2:31" ht="12.75" customHeight="1" x14ac:dyDescent="0.2">
      <c r="B84" s="49"/>
      <c r="D84" s="59"/>
      <c r="E84" s="59"/>
      <c r="F84" s="69"/>
      <c r="G84" s="70"/>
      <c r="H84" s="70"/>
      <c r="I84" s="70"/>
      <c r="J84" s="71"/>
      <c r="K84" s="65"/>
      <c r="L84" s="65"/>
      <c r="M84" s="65"/>
      <c r="N84" s="40"/>
      <c r="O84" s="65"/>
      <c r="P84" s="64"/>
      <c r="Q84" s="64"/>
      <c r="R84" s="64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pans="2:31" ht="12.75" customHeight="1" x14ac:dyDescent="0.2">
      <c r="B85" s="49"/>
      <c r="D85" s="59"/>
      <c r="E85" s="59"/>
      <c r="F85" s="69"/>
      <c r="G85" s="70"/>
      <c r="H85" s="70"/>
      <c r="I85" s="70"/>
      <c r="J85" s="71"/>
      <c r="K85" s="65"/>
      <c r="L85" s="65"/>
      <c r="M85" s="65"/>
      <c r="N85" s="40"/>
      <c r="O85" s="65"/>
      <c r="P85" s="64"/>
      <c r="Q85" s="64"/>
      <c r="R85" s="64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pans="2:31" ht="12.75" customHeight="1" x14ac:dyDescent="0.2">
      <c r="B86" s="49"/>
      <c r="D86" s="59"/>
      <c r="E86" s="59"/>
      <c r="F86" s="69"/>
      <c r="G86" s="70"/>
      <c r="H86" s="70"/>
      <c r="I86" s="70"/>
      <c r="J86" s="71"/>
      <c r="K86" s="65"/>
      <c r="L86" s="65"/>
      <c r="M86" s="65"/>
      <c r="N86" s="40"/>
      <c r="O86" s="65"/>
      <c r="P86" s="64"/>
      <c r="Q86" s="64"/>
      <c r="R86" s="64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2:31" ht="12.75" customHeight="1" x14ac:dyDescent="0.2">
      <c r="B87" s="49"/>
      <c r="D87" s="59"/>
      <c r="E87" s="59"/>
      <c r="F87" s="69"/>
      <c r="G87" s="70"/>
      <c r="H87" s="70"/>
      <c r="I87" s="70"/>
      <c r="J87" s="71"/>
      <c r="K87" s="65"/>
      <c r="L87" s="65"/>
      <c r="M87" s="65"/>
      <c r="N87" s="40"/>
      <c r="O87" s="65"/>
      <c r="P87" s="64"/>
      <c r="Q87" s="64"/>
      <c r="R87" s="64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pans="2:31" ht="12.75" customHeight="1" x14ac:dyDescent="0.2">
      <c r="B88" s="49"/>
      <c r="D88" s="59"/>
      <c r="E88" s="59"/>
      <c r="F88" s="69"/>
      <c r="G88" s="70"/>
      <c r="H88" s="70"/>
      <c r="I88" s="70"/>
      <c r="J88" s="71"/>
      <c r="K88" s="65"/>
      <c r="L88" s="65"/>
      <c r="M88" s="65"/>
      <c r="N88" s="40"/>
      <c r="O88" s="65"/>
      <c r="P88" s="64"/>
      <c r="Q88" s="64"/>
      <c r="R88" s="64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pans="2:31" ht="12.75" customHeight="1" x14ac:dyDescent="0.2">
      <c r="B89" s="49"/>
      <c r="D89" s="59"/>
      <c r="E89" s="59"/>
      <c r="F89" s="69"/>
      <c r="G89" s="70"/>
      <c r="H89" s="70"/>
      <c r="I89" s="70"/>
      <c r="J89" s="71"/>
      <c r="K89" s="65"/>
      <c r="L89" s="65"/>
      <c r="M89" s="65"/>
      <c r="N89" s="40"/>
      <c r="O89" s="65"/>
      <c r="P89" s="64"/>
      <c r="Q89" s="64"/>
      <c r="R89" s="64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pans="2:31" ht="12.75" customHeight="1" x14ac:dyDescent="0.2">
      <c r="B90" s="49"/>
      <c r="D90" s="59"/>
      <c r="E90" s="59"/>
      <c r="F90" s="69"/>
      <c r="G90" s="70"/>
      <c r="H90" s="70"/>
      <c r="I90" s="70"/>
      <c r="J90" s="71"/>
      <c r="K90" s="65"/>
      <c r="L90" s="65"/>
      <c r="M90" s="65"/>
      <c r="N90" s="40"/>
      <c r="O90" s="65"/>
      <c r="P90" s="64"/>
      <c r="Q90" s="64"/>
      <c r="R90" s="64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pans="2:31" ht="12.75" customHeight="1" x14ac:dyDescent="0.2">
      <c r="B91" s="49"/>
      <c r="D91" s="59"/>
      <c r="E91" s="59"/>
      <c r="F91" s="69"/>
      <c r="G91" s="70"/>
      <c r="H91" s="70"/>
      <c r="I91" s="70"/>
      <c r="J91" s="71"/>
      <c r="K91" s="65"/>
      <c r="L91" s="65"/>
      <c r="M91" s="65"/>
      <c r="N91" s="40"/>
      <c r="O91" s="65"/>
      <c r="P91" s="64"/>
      <c r="Q91" s="64"/>
      <c r="R91" s="64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pans="2:31" ht="12.75" customHeight="1" x14ac:dyDescent="0.2">
      <c r="B92" s="49"/>
      <c r="D92" s="59"/>
      <c r="E92" s="59"/>
      <c r="F92" s="69"/>
      <c r="G92" s="70"/>
      <c r="H92" s="70"/>
      <c r="I92" s="70"/>
      <c r="J92" s="71"/>
      <c r="K92" s="65"/>
      <c r="L92" s="65"/>
      <c r="M92" s="65"/>
      <c r="N92" s="40"/>
      <c r="O92" s="65"/>
      <c r="P92" s="64"/>
      <c r="Q92" s="64"/>
      <c r="R92" s="64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pans="2:31" ht="12.75" customHeight="1" x14ac:dyDescent="0.2">
      <c r="B93" s="49"/>
      <c r="D93" s="59"/>
      <c r="E93" s="59"/>
      <c r="F93" s="69"/>
      <c r="G93" s="70"/>
      <c r="H93" s="70"/>
      <c r="I93" s="70"/>
      <c r="J93" s="71"/>
      <c r="K93" s="65"/>
      <c r="L93" s="65"/>
      <c r="M93" s="65"/>
      <c r="N93" s="40"/>
      <c r="O93" s="65"/>
      <c r="P93" s="64"/>
      <c r="Q93" s="64"/>
      <c r="R93" s="64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pans="2:31" ht="12.75" customHeight="1" thickBot="1" x14ac:dyDescent="0.25">
      <c r="B94" s="50"/>
      <c r="D94" s="60"/>
      <c r="E94" s="60"/>
      <c r="F94" s="72"/>
      <c r="G94" s="73"/>
      <c r="H94" s="73"/>
      <c r="I94" s="73"/>
      <c r="J94" s="74"/>
      <c r="K94" s="9" t="str">
        <f t="shared" ref="K94:L94" si="27">IF(OR(TRIM(K79)=0,TRIM(K79)=""),"",IFERROR(TRIM(INDEX(QryItemNamed,MATCH(TRIM(K79),ITEM,0),3)),""))</f>
        <v/>
      </c>
      <c r="L94" s="9" t="str">
        <f t="shared" si="27"/>
        <v/>
      </c>
      <c r="M94" s="9" t="str">
        <f t="shared" ref="M94:N94" si="28">IF(OR(TRIM(M79)=0,TRIM(M79)=""),"",IFERROR(TRIM(INDEX(QryItemNamed,MATCH(TRIM(M79),ITEM,0),3)),""))</f>
        <v/>
      </c>
      <c r="N94" s="10" t="str">
        <f t="shared" si="28"/>
        <v/>
      </c>
      <c r="O94" s="9" t="str">
        <f t="shared" ref="O94:AE94" si="29">IF(OR(TRIM(O79)=0,TRIM(O79)=""),"",IFERROR(TRIM(INDEX(QryItemNamed,MATCH(TRIM(O79),ITEM,0),3)),""))</f>
        <v/>
      </c>
      <c r="P94" s="10" t="str">
        <f t="shared" si="29"/>
        <v/>
      </c>
      <c r="Q94" s="10" t="str">
        <f t="shared" si="29"/>
        <v/>
      </c>
      <c r="R94" s="10" t="str">
        <f t="shared" si="29"/>
        <v/>
      </c>
      <c r="S94" s="10" t="str">
        <f t="shared" si="29"/>
        <v/>
      </c>
      <c r="T94" s="10" t="str">
        <f t="shared" si="29"/>
        <v/>
      </c>
      <c r="U94" s="10" t="str">
        <f t="shared" si="29"/>
        <v/>
      </c>
      <c r="V94" s="10" t="str">
        <f t="shared" si="29"/>
        <v/>
      </c>
      <c r="W94" s="10" t="str">
        <f t="shared" si="29"/>
        <v/>
      </c>
      <c r="X94" s="10" t="str">
        <f t="shared" si="29"/>
        <v/>
      </c>
      <c r="Y94" s="10" t="str">
        <f t="shared" ref="Y94" si="30">IF(OR(TRIM(Y79)=0,TRIM(Y79)=""),"",IFERROR(TRIM(INDEX(QryItemNamed,MATCH(TRIM(Y79),ITEM,0),3)),""))</f>
        <v/>
      </c>
      <c r="Z94" s="10" t="str">
        <f t="shared" si="29"/>
        <v/>
      </c>
      <c r="AA94" s="10" t="str">
        <f t="shared" si="29"/>
        <v/>
      </c>
      <c r="AB94" s="10" t="str">
        <f t="shared" ref="AB94" si="31">IF(OR(TRIM(AB79)=0,TRIM(AB79)=""),"",IFERROR(TRIM(INDEX(QryItemNamed,MATCH(TRIM(AB79),ITEM,0),3)),""))</f>
        <v/>
      </c>
      <c r="AC94" s="10" t="str">
        <f t="shared" si="29"/>
        <v/>
      </c>
      <c r="AD94" s="10" t="str">
        <f t="shared" si="29"/>
        <v/>
      </c>
      <c r="AE94" s="10" t="str">
        <f t="shared" si="29"/>
        <v/>
      </c>
    </row>
    <row r="95" spans="2:31" ht="12.75" customHeight="1" x14ac:dyDescent="0.2">
      <c r="B95" s="26"/>
      <c r="D95" s="11"/>
      <c r="E95" s="11"/>
      <c r="F95" s="12"/>
      <c r="G95" s="13"/>
      <c r="H95" s="11" t="s">
        <v>1</v>
      </c>
      <c r="I95" s="12"/>
      <c r="J95" s="14"/>
      <c r="K95" s="13"/>
      <c r="L95" s="13"/>
      <c r="M95" s="13"/>
      <c r="N95" s="11"/>
      <c r="O95" s="13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</row>
    <row r="96" spans="2:31" ht="12.75" customHeight="1" x14ac:dyDescent="0.2">
      <c r="B96" s="27"/>
      <c r="D96" s="15"/>
      <c r="E96" s="15"/>
      <c r="F96" s="16"/>
      <c r="G96" s="17"/>
      <c r="H96" s="15"/>
      <c r="I96" s="16"/>
      <c r="J96" s="18"/>
      <c r="K96" s="17"/>
      <c r="L96" s="17"/>
      <c r="M96" s="17"/>
      <c r="N96" s="15"/>
      <c r="O96" s="17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</row>
    <row r="97" spans="2:31" ht="12.75" customHeight="1" x14ac:dyDescent="0.2">
      <c r="B97" s="27"/>
      <c r="D97" s="15"/>
      <c r="E97" s="15"/>
      <c r="F97" s="16"/>
      <c r="G97" s="17"/>
      <c r="H97" s="15"/>
      <c r="I97" s="16"/>
      <c r="J97" s="18"/>
      <c r="K97" s="17"/>
      <c r="L97" s="17"/>
      <c r="M97" s="17"/>
      <c r="N97" s="15"/>
      <c r="O97" s="17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  <row r="98" spans="2:31" ht="12.75" customHeight="1" x14ac:dyDescent="0.2">
      <c r="B98" s="27"/>
      <c r="D98" s="15"/>
      <c r="E98" s="15"/>
      <c r="F98" s="16"/>
      <c r="G98" s="17"/>
      <c r="H98" s="15"/>
      <c r="I98" s="16"/>
      <c r="J98" s="18"/>
      <c r="K98" s="17"/>
      <c r="L98" s="17"/>
      <c r="M98" s="17"/>
      <c r="N98" s="15"/>
      <c r="O98" s="17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pans="2:31" ht="12.75" customHeight="1" x14ac:dyDescent="0.2">
      <c r="B99" s="27"/>
      <c r="D99" s="15"/>
      <c r="E99" s="15"/>
      <c r="F99" s="16"/>
      <c r="G99" s="17"/>
      <c r="H99" s="15"/>
      <c r="I99" s="16"/>
      <c r="J99" s="18"/>
      <c r="K99" s="17"/>
      <c r="L99" s="17"/>
      <c r="M99" s="17"/>
      <c r="N99" s="15"/>
      <c r="O99" s="17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pans="2:31" ht="12.75" customHeight="1" x14ac:dyDescent="0.2">
      <c r="B100" s="27"/>
      <c r="D100" s="15"/>
      <c r="E100" s="15"/>
      <c r="F100" s="16"/>
      <c r="G100" s="17"/>
      <c r="H100" s="15"/>
      <c r="I100" s="16"/>
      <c r="J100" s="18"/>
      <c r="K100" s="17"/>
      <c r="L100" s="17"/>
      <c r="M100" s="17"/>
      <c r="N100" s="15"/>
      <c r="O100" s="17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pans="2:31" ht="12.75" customHeight="1" x14ac:dyDescent="0.2">
      <c r="B101" s="27"/>
      <c r="D101" s="15"/>
      <c r="E101" s="15"/>
      <c r="F101" s="16"/>
      <c r="G101" s="17"/>
      <c r="H101" s="15"/>
      <c r="I101" s="16"/>
      <c r="J101" s="18"/>
      <c r="K101" s="17"/>
      <c r="L101" s="17"/>
      <c r="M101" s="17"/>
      <c r="N101" s="15"/>
      <c r="O101" s="17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pans="2:31" ht="12.75" customHeight="1" x14ac:dyDescent="0.2">
      <c r="B102" s="27"/>
      <c r="D102" s="15"/>
      <c r="E102" s="15"/>
      <c r="F102" s="16"/>
      <c r="G102" s="17"/>
      <c r="H102" s="15"/>
      <c r="I102" s="16"/>
      <c r="J102" s="18"/>
      <c r="K102" s="17"/>
      <c r="L102" s="17"/>
      <c r="M102" s="17"/>
      <c r="N102" s="15"/>
      <c r="O102" s="17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pans="2:31" ht="12.75" customHeight="1" x14ac:dyDescent="0.2">
      <c r="B103" s="27"/>
      <c r="D103" s="15"/>
      <c r="E103" s="15"/>
      <c r="F103" s="16"/>
      <c r="G103" s="17"/>
      <c r="H103" s="15"/>
      <c r="I103" s="16"/>
      <c r="J103" s="18"/>
      <c r="K103" s="17"/>
      <c r="L103" s="17"/>
      <c r="M103" s="17"/>
      <c r="N103" s="15"/>
      <c r="O103" s="17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7"/>
      <c r="M104" s="17"/>
      <c r="N104" s="15"/>
      <c r="O104" s="17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7"/>
      <c r="M105" s="17"/>
      <c r="N105" s="15"/>
      <c r="O105" s="17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7"/>
      <c r="M106" s="17"/>
      <c r="N106" s="15"/>
      <c r="O106" s="17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7"/>
      <c r="M107" s="17"/>
      <c r="N107" s="15"/>
      <c r="O107" s="17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7"/>
      <c r="M108" s="17"/>
      <c r="N108" s="15"/>
      <c r="O108" s="17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7"/>
      <c r="M109" s="17"/>
      <c r="N109" s="15"/>
      <c r="O109" s="17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7"/>
      <c r="M110" s="17"/>
      <c r="N110" s="15"/>
      <c r="O110" s="17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7"/>
      <c r="M111" s="17"/>
      <c r="N111" s="15"/>
      <c r="O111" s="17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7"/>
      <c r="M112" s="17"/>
      <c r="N112" s="15"/>
      <c r="O112" s="17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7"/>
      <c r="M113" s="17"/>
      <c r="N113" s="15"/>
      <c r="O113" s="17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7"/>
      <c r="M114" s="17"/>
      <c r="N114" s="15"/>
      <c r="O114" s="17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7"/>
      <c r="M115" s="17"/>
      <c r="N115" s="15"/>
      <c r="O115" s="17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7"/>
      <c r="M116" s="17"/>
      <c r="N116" s="15"/>
      <c r="O116" s="17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thickBot="1" x14ac:dyDescent="0.25">
      <c r="B117" s="28"/>
      <c r="D117" s="15"/>
      <c r="E117" s="15"/>
      <c r="F117" s="16"/>
      <c r="G117" s="17"/>
      <c r="H117" s="15"/>
      <c r="I117" s="16"/>
      <c r="J117" s="18"/>
      <c r="K117" s="17"/>
      <c r="L117" s="17"/>
      <c r="M117" s="17"/>
      <c r="N117" s="15"/>
      <c r="O117" s="17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5" t="s">
        <v>12</v>
      </c>
      <c r="D118" s="61" t="s">
        <v>2</v>
      </c>
      <c r="E118" s="62"/>
      <c r="F118" s="62"/>
      <c r="G118" s="62"/>
      <c r="H118" s="62"/>
      <c r="I118" s="62"/>
      <c r="J118" s="63"/>
      <c r="K118" s="19" t="str">
        <f t="shared" ref="K118:L118" si="32">IF(K79="","",IF(OR(K94="", K94="LS", K94="LUMP"),IF(SUM(COUNTIF(K95:K117,"LS")+COUNTIF(K95:K117,"LUMP"))&gt;0,"LS",""),IF(SUM(K95:K117)&gt;0,ROUNDUP(SUM(K95:K117),0),"")))</f>
        <v/>
      </c>
      <c r="L118" s="19" t="str">
        <f t="shared" si="32"/>
        <v/>
      </c>
      <c r="M118" s="19" t="str">
        <f t="shared" ref="M118" si="33">IF(M79="","",IF(OR(M94="", M94="LS", M94="LUMP"),IF(SUM(COUNTIF(M95:M117,"LS")+COUNTIF(M95:M117,"LUMP"))&gt;0,"LS",""),IF(SUM(M95:M117)&gt;0,ROUNDUP(SUM(M95:M117),0),"")))</f>
        <v/>
      </c>
      <c r="N118" s="19" t="str">
        <f t="shared" ref="N118" si="34">IF(N79="","",IF(OR(N94="", N94="LS", N94="LUMP"),IF(SUM(COUNTIF(N95:N117,"LS")+COUNTIF(N95:N117,"LUMP"))&gt;0,"LS",""),IF(SUM(N95:N117)&gt;0,ROUNDUP(SUM(N95:N117),0),"")))</f>
        <v/>
      </c>
      <c r="O118" s="19" t="str">
        <f t="shared" ref="O118:AE118" si="35">IF(O79="","",IF(OR(O94="", O94="LS", O94="LUMP"),IF(SUM(COUNTIF(O95:O117,"LS")+COUNTIF(O95:O117,"LUMP"))&gt;0,"LS",""),IF(SUM(O95:O117)&gt;0,ROUNDUP(SUM(O95:O117),0),"")))</f>
        <v/>
      </c>
      <c r="P118" s="19" t="str">
        <f t="shared" si="35"/>
        <v/>
      </c>
      <c r="Q118" s="19" t="str">
        <f t="shared" si="35"/>
        <v/>
      </c>
      <c r="R118" s="19" t="str">
        <f t="shared" si="35"/>
        <v/>
      </c>
      <c r="S118" s="19" t="str">
        <f t="shared" si="35"/>
        <v/>
      </c>
      <c r="T118" s="19" t="str">
        <f t="shared" si="35"/>
        <v/>
      </c>
      <c r="U118" s="19" t="str">
        <f t="shared" si="35"/>
        <v/>
      </c>
      <c r="V118" s="19" t="str">
        <f t="shared" si="35"/>
        <v/>
      </c>
      <c r="W118" s="19" t="str">
        <f t="shared" si="35"/>
        <v/>
      </c>
      <c r="X118" s="19" t="str">
        <f t="shared" si="35"/>
        <v/>
      </c>
      <c r="Y118" s="19" t="str">
        <f t="shared" ref="Y118" si="36">IF(Y79="","",IF(OR(Y94="", Y94="LS", Y94="LUMP"),IF(SUM(COUNTIF(Y95:Y117,"LS")+COUNTIF(Y95:Y117,"LUMP"))&gt;0,"LS",""),IF(SUM(Y95:Y117)&gt;0,ROUNDUP(SUM(Y95:Y117),0),"")))</f>
        <v/>
      </c>
      <c r="Z118" s="19" t="str">
        <f t="shared" si="35"/>
        <v/>
      </c>
      <c r="AA118" s="19" t="str">
        <f t="shared" si="35"/>
        <v/>
      </c>
      <c r="AB118" s="19" t="str">
        <f t="shared" ref="AB118" si="37">IF(AB79="","",IF(OR(AB94="", AB94="LS", AB94="LUMP"),IF(SUM(COUNTIF(AB95:AB117,"LS")+COUNTIF(AB95:AB117,"LUMP"))&gt;0,"LS",""),IF(SUM(AB95:AB117)&gt;0,ROUNDUP(SUM(AB95:AB117),0),"")))</f>
        <v/>
      </c>
      <c r="AC118" s="19" t="str">
        <f t="shared" si="35"/>
        <v/>
      </c>
      <c r="AD118" s="19" t="str">
        <f t="shared" si="35"/>
        <v/>
      </c>
      <c r="AE118" s="19" t="str">
        <f t="shared" si="35"/>
        <v/>
      </c>
    </row>
    <row r="119" spans="2:31" ht="12.75" customHeight="1" thickBot="1" x14ac:dyDescent="0.25"/>
    <row r="120" spans="2:31" ht="12.75" customHeight="1" thickBot="1" x14ac:dyDescent="0.25">
      <c r="B120" s="24" t="s">
        <v>10</v>
      </c>
      <c r="D120" s="56" t="str">
        <f>"SUBSUMMARY SHEET " &amp; B121</f>
        <v xml:space="preserve">SUBSUMMARY SHEET </v>
      </c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/>
      <c r="AD120" s="56"/>
      <c r="AE120" s="56"/>
    </row>
    <row r="121" spans="2:31" ht="12.75" customHeight="1" thickBot="1" x14ac:dyDescent="0.25">
      <c r="B121" s="25"/>
      <c r="D121" s="57" t="s">
        <v>8</v>
      </c>
      <c r="E121" s="57"/>
      <c r="F121" s="57"/>
      <c r="G121" s="57"/>
      <c r="H121" s="57"/>
      <c r="I121" s="57"/>
      <c r="J121" s="57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2:31" ht="12.75" customHeight="1" thickBot="1" x14ac:dyDescent="0.25">
      <c r="D122" s="75" t="s">
        <v>9</v>
      </c>
      <c r="E122" s="75"/>
      <c r="F122" s="75"/>
      <c r="G122" s="75"/>
      <c r="H122" s="75"/>
      <c r="I122" s="75"/>
      <c r="J122" s="75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2:31" ht="12.75" customHeight="1" x14ac:dyDescent="0.2">
      <c r="B123" s="48" t="s">
        <v>11</v>
      </c>
      <c r="D123" s="58" t="s">
        <v>20</v>
      </c>
      <c r="E123" s="58" t="s">
        <v>21</v>
      </c>
      <c r="F123" s="66" t="s">
        <v>0</v>
      </c>
      <c r="G123" s="67"/>
      <c r="H123" s="67"/>
      <c r="I123" s="67"/>
      <c r="J123" s="68"/>
      <c r="K123" s="7" t="str">
        <f t="shared" ref="K123:L123" si="38">IF(OR(TRIM(K121)=0,TRIM(K121)=""),"",IF(IFERROR(TRIM(INDEX(QryItemNamed,MATCH(TRIM(K121),ITEM,0),2)),"")="Y","SPECIAL",LEFT(IFERROR(TRIM(INDEX(ITEM,MATCH(TRIM(K121),ITEM,0))),""),3)))</f>
        <v/>
      </c>
      <c r="L123" s="7" t="str">
        <f t="shared" si="38"/>
        <v/>
      </c>
      <c r="M123" s="7" t="str">
        <f t="shared" ref="M123:N123" si="39">IF(OR(TRIM(M121)=0,TRIM(M121)=""),"",IF(IFERROR(TRIM(INDEX(QryItemNamed,MATCH(TRIM(M121),ITEM,0),2)),"")="Y","SPECIAL",LEFT(IFERROR(TRIM(INDEX(ITEM,MATCH(TRIM(M121),ITEM,0))),""),3)))</f>
        <v/>
      </c>
      <c r="N123" s="8" t="str">
        <f t="shared" si="39"/>
        <v/>
      </c>
      <c r="O123" s="7" t="str">
        <f t="shared" ref="O123:AE123" si="40">IF(OR(TRIM(O121)=0,TRIM(O121)=""),"",IF(IFERROR(TRIM(INDEX(QryItemNamed,MATCH(TRIM(O121),ITEM,0),2)),"")="Y","SPECIAL",LEFT(IFERROR(TRIM(INDEX(ITEM,MATCH(TRIM(O121),ITEM,0))),""),3)))</f>
        <v/>
      </c>
      <c r="P123" s="8" t="str">
        <f t="shared" si="40"/>
        <v/>
      </c>
      <c r="Q123" s="8" t="str">
        <f t="shared" si="40"/>
        <v/>
      </c>
      <c r="R123" s="8" t="str">
        <f t="shared" si="40"/>
        <v/>
      </c>
      <c r="S123" s="8" t="str">
        <f t="shared" si="40"/>
        <v/>
      </c>
      <c r="T123" s="8" t="str">
        <f t="shared" si="40"/>
        <v/>
      </c>
      <c r="U123" s="8" t="str">
        <f t="shared" si="40"/>
        <v/>
      </c>
      <c r="V123" s="8" t="str">
        <f t="shared" si="40"/>
        <v/>
      </c>
      <c r="W123" s="8" t="str">
        <f t="shared" si="40"/>
        <v/>
      </c>
      <c r="X123" s="8" t="str">
        <f t="shared" si="40"/>
        <v/>
      </c>
      <c r="Y123" s="8" t="str">
        <f t="shared" ref="Y123" si="41">IF(OR(TRIM(Y121)=0,TRIM(Y121)=""),"",IF(IFERROR(TRIM(INDEX(QryItemNamed,MATCH(TRIM(Y121),ITEM,0),2)),"")="Y","SPECIAL",LEFT(IFERROR(TRIM(INDEX(ITEM,MATCH(TRIM(Y121),ITEM,0))),""),3)))</f>
        <v/>
      </c>
      <c r="Z123" s="8" t="str">
        <f t="shared" si="40"/>
        <v/>
      </c>
      <c r="AA123" s="8" t="str">
        <f t="shared" si="40"/>
        <v/>
      </c>
      <c r="AB123" s="8" t="str">
        <f t="shared" ref="AB123" si="42">IF(OR(TRIM(AB121)=0,TRIM(AB121)=""),"",IF(IFERROR(TRIM(INDEX(QryItemNamed,MATCH(TRIM(AB121),ITEM,0),2)),"")="Y","SPECIAL",LEFT(IFERROR(TRIM(INDEX(ITEM,MATCH(TRIM(AB121),ITEM,0))),""),3)))</f>
        <v/>
      </c>
      <c r="AC123" s="8" t="str">
        <f t="shared" si="40"/>
        <v/>
      </c>
      <c r="AD123" s="8" t="str">
        <f t="shared" si="40"/>
        <v/>
      </c>
      <c r="AE123" s="8" t="str">
        <f t="shared" si="40"/>
        <v/>
      </c>
    </row>
    <row r="124" spans="2:31" ht="12.75" customHeight="1" x14ac:dyDescent="0.2">
      <c r="B124" s="49"/>
      <c r="D124" s="59"/>
      <c r="E124" s="59"/>
      <c r="F124" s="69"/>
      <c r="G124" s="70"/>
      <c r="H124" s="70"/>
      <c r="I124" s="70"/>
      <c r="J124" s="71"/>
      <c r="K124" s="65" t="str">
        <f t="shared" ref="K124:L124" si="43">IF(OR(TRIM(K121)=0,TRIM(K121)=""),IF(K122="","",K122),IF(IFERROR(TRIM(INDEX(QryItemNamed,MATCH(TRIM(K121),ITEM,0),2)),"")="Y",TRIM(RIGHT(IFERROR(TRIM(INDEX(QryItemNamed,MATCH(TRIM(K121),ITEM,0),4)),"123456789012"),LEN(IFERROR(TRIM(INDEX(QryItemNamed,MATCH(TRIM(K121),ITEM,0),4)),"123456789012"))-9))&amp;K122,IFERROR(TRIM(INDEX(QryItemNamed,MATCH(TRIM(K121),ITEM,0),4))&amp;K122,"ITEM CODE DOES NOT EXIST IN ITEM MASTER")))</f>
        <v/>
      </c>
      <c r="L124" s="65" t="str">
        <f t="shared" si="43"/>
        <v/>
      </c>
      <c r="M124" s="65" t="str">
        <f t="shared" ref="M124:N124" si="44">IF(OR(TRIM(M121)=0,TRIM(M121)=""),IF(M122="","",M122),IF(IFERROR(TRIM(INDEX(QryItemNamed,MATCH(TRIM(M121),ITEM,0),2)),"")="Y",TRIM(RIGHT(IFERROR(TRIM(INDEX(QryItemNamed,MATCH(TRIM(M121),ITEM,0),4)),"123456789012"),LEN(IFERROR(TRIM(INDEX(QryItemNamed,MATCH(TRIM(M121),ITEM,0),4)),"123456789012"))-9))&amp;M122,IFERROR(TRIM(INDEX(QryItemNamed,MATCH(TRIM(M121),ITEM,0),4))&amp;M122,"ITEM CODE DOES NOT EXIST IN ITEM MASTER")))</f>
        <v/>
      </c>
      <c r="N124" s="40" t="str">
        <f t="shared" si="44"/>
        <v/>
      </c>
      <c r="O124" s="65" t="str">
        <f t="shared" ref="O124:AE124" si="45">IF(OR(TRIM(O121)=0,TRIM(O121)=""),IF(O122="","",O122),IF(IFERROR(TRIM(INDEX(QryItemNamed,MATCH(TRIM(O121),ITEM,0),2)),"")="Y",TRIM(RIGHT(IFERROR(TRIM(INDEX(QryItemNamed,MATCH(TRIM(O121),ITEM,0),4)),"123456789012"),LEN(IFERROR(TRIM(INDEX(QryItemNamed,MATCH(TRIM(O121),ITEM,0),4)),"123456789012"))-9))&amp;O122,IFERROR(TRIM(INDEX(QryItemNamed,MATCH(TRIM(O121),ITEM,0),4))&amp;O122,"ITEM CODE DOES NOT EXIST IN ITEM MASTER")))</f>
        <v/>
      </c>
      <c r="P124" s="64" t="str">
        <f t="shared" si="45"/>
        <v/>
      </c>
      <c r="Q124" s="64" t="str">
        <f t="shared" si="45"/>
        <v/>
      </c>
      <c r="R124" s="64" t="str">
        <f t="shared" si="45"/>
        <v/>
      </c>
      <c r="S124" s="40" t="str">
        <f t="shared" si="45"/>
        <v/>
      </c>
      <c r="T124" s="40" t="str">
        <f t="shared" si="45"/>
        <v/>
      </c>
      <c r="U124" s="40" t="str">
        <f t="shared" si="45"/>
        <v/>
      </c>
      <c r="V124" s="40" t="str">
        <f t="shared" si="45"/>
        <v/>
      </c>
      <c r="W124" s="40" t="str">
        <f t="shared" si="45"/>
        <v/>
      </c>
      <c r="X124" s="40" t="str">
        <f t="shared" si="45"/>
        <v/>
      </c>
      <c r="Y124" s="40" t="str">
        <f t="shared" ref="Y124" si="46">IF(OR(TRIM(Y121)=0,TRIM(Y121)=""),IF(Y122="","",Y122),IF(IFERROR(TRIM(INDEX(QryItemNamed,MATCH(TRIM(Y121),ITEM,0),2)),"")="Y",TRIM(RIGHT(IFERROR(TRIM(INDEX(QryItemNamed,MATCH(TRIM(Y121),ITEM,0),4)),"123456789012"),LEN(IFERROR(TRIM(INDEX(QryItemNamed,MATCH(TRIM(Y121),ITEM,0),4)),"123456789012"))-9))&amp;Y122,IFERROR(TRIM(INDEX(QryItemNamed,MATCH(TRIM(Y121),ITEM,0),4))&amp;Y122,"ITEM CODE DOES NOT EXIST IN ITEM MASTER")))</f>
        <v/>
      </c>
      <c r="Z124" s="40" t="str">
        <f t="shared" si="45"/>
        <v/>
      </c>
      <c r="AA124" s="40" t="str">
        <f t="shared" si="45"/>
        <v/>
      </c>
      <c r="AB124" s="40" t="str">
        <f t="shared" ref="AB124" si="47">IF(OR(TRIM(AB121)=0,TRIM(AB121)=""),IF(AB122="","",AB122),IF(IFERROR(TRIM(INDEX(QryItemNamed,MATCH(TRIM(AB121),ITEM,0),2)),"")="Y",TRIM(RIGHT(IFERROR(TRIM(INDEX(QryItemNamed,MATCH(TRIM(AB121),ITEM,0),4)),"123456789012"),LEN(IFERROR(TRIM(INDEX(QryItemNamed,MATCH(TRIM(AB121),ITEM,0),4)),"123456789012"))-9))&amp;AB122,IFERROR(TRIM(INDEX(QryItemNamed,MATCH(TRIM(AB121),ITEM,0),4))&amp;AB122,"ITEM CODE DOES NOT EXIST IN ITEM MASTER")))</f>
        <v/>
      </c>
      <c r="AC124" s="40" t="str">
        <f t="shared" si="45"/>
        <v/>
      </c>
      <c r="AD124" s="40" t="str">
        <f t="shared" si="45"/>
        <v/>
      </c>
      <c r="AE124" s="40" t="str">
        <f t="shared" si="45"/>
        <v/>
      </c>
    </row>
    <row r="125" spans="2:31" ht="12.75" customHeight="1" x14ac:dyDescent="0.2">
      <c r="B125" s="49"/>
      <c r="D125" s="59"/>
      <c r="E125" s="59"/>
      <c r="F125" s="69"/>
      <c r="G125" s="70"/>
      <c r="H125" s="70"/>
      <c r="I125" s="70"/>
      <c r="J125" s="71"/>
      <c r="K125" s="65"/>
      <c r="L125" s="65"/>
      <c r="M125" s="65"/>
      <c r="N125" s="40"/>
      <c r="O125" s="65"/>
      <c r="P125" s="64"/>
      <c r="Q125" s="64"/>
      <c r="R125" s="64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pans="2:31" ht="12.75" customHeight="1" x14ac:dyDescent="0.2">
      <c r="B126" s="49"/>
      <c r="D126" s="59"/>
      <c r="E126" s="59"/>
      <c r="F126" s="69"/>
      <c r="G126" s="70"/>
      <c r="H126" s="70"/>
      <c r="I126" s="70"/>
      <c r="J126" s="71"/>
      <c r="K126" s="65"/>
      <c r="L126" s="65"/>
      <c r="M126" s="65"/>
      <c r="N126" s="40"/>
      <c r="O126" s="65"/>
      <c r="P126" s="64"/>
      <c r="Q126" s="64"/>
      <c r="R126" s="64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pans="2:31" ht="12.75" customHeight="1" x14ac:dyDescent="0.2">
      <c r="B127" s="49"/>
      <c r="D127" s="59"/>
      <c r="E127" s="59"/>
      <c r="F127" s="69"/>
      <c r="G127" s="70"/>
      <c r="H127" s="70"/>
      <c r="I127" s="70"/>
      <c r="J127" s="71"/>
      <c r="K127" s="65"/>
      <c r="L127" s="65"/>
      <c r="M127" s="65"/>
      <c r="N127" s="40"/>
      <c r="O127" s="65"/>
      <c r="P127" s="64"/>
      <c r="Q127" s="64"/>
      <c r="R127" s="64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pans="2:31" ht="12.75" customHeight="1" x14ac:dyDescent="0.2">
      <c r="B128" s="49"/>
      <c r="D128" s="59"/>
      <c r="E128" s="59"/>
      <c r="F128" s="69"/>
      <c r="G128" s="70"/>
      <c r="H128" s="70"/>
      <c r="I128" s="70"/>
      <c r="J128" s="71"/>
      <c r="K128" s="65"/>
      <c r="L128" s="65"/>
      <c r="M128" s="65"/>
      <c r="N128" s="40"/>
      <c r="O128" s="65"/>
      <c r="P128" s="64"/>
      <c r="Q128" s="64"/>
      <c r="R128" s="64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pans="2:31" ht="12.75" customHeight="1" x14ac:dyDescent="0.2">
      <c r="B129" s="49"/>
      <c r="D129" s="59"/>
      <c r="E129" s="59"/>
      <c r="F129" s="69"/>
      <c r="G129" s="70"/>
      <c r="H129" s="70"/>
      <c r="I129" s="70"/>
      <c r="J129" s="71"/>
      <c r="K129" s="65"/>
      <c r="L129" s="65"/>
      <c r="M129" s="65"/>
      <c r="N129" s="40"/>
      <c r="O129" s="65"/>
      <c r="P129" s="64"/>
      <c r="Q129" s="64"/>
      <c r="R129" s="64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pans="2:31" ht="12.75" customHeight="1" x14ac:dyDescent="0.2">
      <c r="B130" s="49"/>
      <c r="D130" s="59"/>
      <c r="E130" s="59"/>
      <c r="F130" s="69"/>
      <c r="G130" s="70"/>
      <c r="H130" s="70"/>
      <c r="I130" s="70"/>
      <c r="J130" s="71"/>
      <c r="K130" s="65"/>
      <c r="L130" s="65"/>
      <c r="M130" s="65"/>
      <c r="N130" s="40"/>
      <c r="O130" s="65"/>
      <c r="P130" s="64"/>
      <c r="Q130" s="64"/>
      <c r="R130" s="64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pans="2:31" ht="12.75" customHeight="1" x14ac:dyDescent="0.2">
      <c r="B131" s="49"/>
      <c r="D131" s="59"/>
      <c r="E131" s="59"/>
      <c r="F131" s="69"/>
      <c r="G131" s="70"/>
      <c r="H131" s="70"/>
      <c r="I131" s="70"/>
      <c r="J131" s="71"/>
      <c r="K131" s="65"/>
      <c r="L131" s="65"/>
      <c r="M131" s="65"/>
      <c r="N131" s="40"/>
      <c r="O131" s="65"/>
      <c r="P131" s="64"/>
      <c r="Q131" s="64"/>
      <c r="R131" s="64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pans="2:31" ht="12.75" customHeight="1" x14ac:dyDescent="0.2">
      <c r="B132" s="49"/>
      <c r="D132" s="59"/>
      <c r="E132" s="59"/>
      <c r="F132" s="69"/>
      <c r="G132" s="70"/>
      <c r="H132" s="70"/>
      <c r="I132" s="70"/>
      <c r="J132" s="71"/>
      <c r="K132" s="65"/>
      <c r="L132" s="65"/>
      <c r="M132" s="65"/>
      <c r="N132" s="40"/>
      <c r="O132" s="65"/>
      <c r="P132" s="64"/>
      <c r="Q132" s="64"/>
      <c r="R132" s="64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pans="2:31" ht="12.75" customHeight="1" x14ac:dyDescent="0.2">
      <c r="B133" s="49"/>
      <c r="D133" s="59"/>
      <c r="E133" s="59"/>
      <c r="F133" s="69"/>
      <c r="G133" s="70"/>
      <c r="H133" s="70"/>
      <c r="I133" s="70"/>
      <c r="J133" s="71"/>
      <c r="K133" s="65"/>
      <c r="L133" s="65"/>
      <c r="M133" s="65"/>
      <c r="N133" s="40"/>
      <c r="O133" s="65"/>
      <c r="P133" s="64"/>
      <c r="Q133" s="64"/>
      <c r="R133" s="64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</row>
    <row r="134" spans="2:31" ht="12.75" customHeight="1" x14ac:dyDescent="0.2">
      <c r="B134" s="49"/>
      <c r="D134" s="59"/>
      <c r="E134" s="59"/>
      <c r="F134" s="69"/>
      <c r="G134" s="70"/>
      <c r="H134" s="70"/>
      <c r="I134" s="70"/>
      <c r="J134" s="71"/>
      <c r="K134" s="65"/>
      <c r="L134" s="65"/>
      <c r="M134" s="65"/>
      <c r="N134" s="40"/>
      <c r="O134" s="65"/>
      <c r="P134" s="64"/>
      <c r="Q134" s="64"/>
      <c r="R134" s="64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</row>
    <row r="135" spans="2:31" ht="12.75" customHeight="1" x14ac:dyDescent="0.2">
      <c r="B135" s="49"/>
      <c r="D135" s="59"/>
      <c r="E135" s="59"/>
      <c r="F135" s="69"/>
      <c r="G135" s="70"/>
      <c r="H135" s="70"/>
      <c r="I135" s="70"/>
      <c r="J135" s="71"/>
      <c r="K135" s="65"/>
      <c r="L135" s="65"/>
      <c r="M135" s="65"/>
      <c r="N135" s="40"/>
      <c r="O135" s="65"/>
      <c r="P135" s="64"/>
      <c r="Q135" s="64"/>
      <c r="R135" s="64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  <row r="136" spans="2:31" ht="12.75" customHeight="1" thickBot="1" x14ac:dyDescent="0.25">
      <c r="B136" s="50"/>
      <c r="D136" s="60"/>
      <c r="E136" s="60"/>
      <c r="F136" s="72"/>
      <c r="G136" s="73"/>
      <c r="H136" s="73"/>
      <c r="I136" s="73"/>
      <c r="J136" s="74"/>
      <c r="K136" s="9" t="str">
        <f t="shared" ref="K136:L136" si="48">IF(OR(TRIM(K121)=0,TRIM(K121)=""),"",IFERROR(TRIM(INDEX(QryItemNamed,MATCH(TRIM(K121),ITEM,0),3)),""))</f>
        <v/>
      </c>
      <c r="L136" s="9" t="str">
        <f t="shared" si="48"/>
        <v/>
      </c>
      <c r="M136" s="9" t="str">
        <f t="shared" ref="M136:N136" si="49">IF(OR(TRIM(M121)=0,TRIM(M121)=""),"",IFERROR(TRIM(INDEX(QryItemNamed,MATCH(TRIM(M121),ITEM,0),3)),""))</f>
        <v/>
      </c>
      <c r="N136" s="10" t="str">
        <f t="shared" si="49"/>
        <v/>
      </c>
      <c r="O136" s="9" t="str">
        <f t="shared" ref="O136:AE136" si="50">IF(OR(TRIM(O121)=0,TRIM(O121)=""),"",IFERROR(TRIM(INDEX(QryItemNamed,MATCH(TRIM(O121),ITEM,0),3)),""))</f>
        <v/>
      </c>
      <c r="P136" s="10" t="str">
        <f t="shared" si="50"/>
        <v/>
      </c>
      <c r="Q136" s="10" t="str">
        <f t="shared" si="50"/>
        <v/>
      </c>
      <c r="R136" s="10" t="str">
        <f t="shared" si="50"/>
        <v/>
      </c>
      <c r="S136" s="10" t="str">
        <f t="shared" si="50"/>
        <v/>
      </c>
      <c r="T136" s="10" t="str">
        <f t="shared" si="50"/>
        <v/>
      </c>
      <c r="U136" s="10" t="str">
        <f t="shared" si="50"/>
        <v/>
      </c>
      <c r="V136" s="10" t="str">
        <f t="shared" si="50"/>
        <v/>
      </c>
      <c r="W136" s="10" t="str">
        <f t="shared" si="50"/>
        <v/>
      </c>
      <c r="X136" s="10" t="str">
        <f t="shared" si="50"/>
        <v/>
      </c>
      <c r="Y136" s="10" t="str">
        <f t="shared" ref="Y136" si="51">IF(OR(TRIM(Y121)=0,TRIM(Y121)=""),"",IFERROR(TRIM(INDEX(QryItemNamed,MATCH(TRIM(Y121),ITEM,0),3)),""))</f>
        <v/>
      </c>
      <c r="Z136" s="10" t="str">
        <f t="shared" si="50"/>
        <v/>
      </c>
      <c r="AA136" s="10" t="str">
        <f t="shared" si="50"/>
        <v/>
      </c>
      <c r="AB136" s="10" t="str">
        <f t="shared" ref="AB136" si="52">IF(OR(TRIM(AB121)=0,TRIM(AB121)=""),"",IFERROR(TRIM(INDEX(QryItemNamed,MATCH(TRIM(AB121),ITEM,0),3)),""))</f>
        <v/>
      </c>
      <c r="AC136" s="10" t="str">
        <f t="shared" si="50"/>
        <v/>
      </c>
      <c r="AD136" s="10" t="str">
        <f t="shared" si="50"/>
        <v/>
      </c>
      <c r="AE136" s="10" t="str">
        <f t="shared" si="50"/>
        <v/>
      </c>
    </row>
    <row r="137" spans="2:31" ht="12.75" customHeight="1" x14ac:dyDescent="0.2">
      <c r="B137" s="26"/>
      <c r="D137" s="11"/>
      <c r="E137" s="11"/>
      <c r="F137" s="12"/>
      <c r="G137" s="13"/>
      <c r="H137" s="11" t="s">
        <v>1</v>
      </c>
      <c r="I137" s="12"/>
      <c r="J137" s="14"/>
      <c r="K137" s="13"/>
      <c r="L137" s="13"/>
      <c r="M137" s="13"/>
      <c r="N137" s="11"/>
      <c r="O137" s="13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7"/>
      <c r="M138" s="17"/>
      <c r="N138" s="15"/>
      <c r="O138" s="17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7"/>
      <c r="M139" s="17"/>
      <c r="N139" s="15"/>
      <c r="O139" s="17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7"/>
      <c r="M140" s="17"/>
      <c r="N140" s="15"/>
      <c r="O140" s="17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7"/>
      <c r="M141" s="17"/>
      <c r="N141" s="15"/>
      <c r="O141" s="17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7"/>
      <c r="M142" s="17"/>
      <c r="N142" s="15"/>
      <c r="O142" s="17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7"/>
      <c r="M143" s="17"/>
      <c r="N143" s="15"/>
      <c r="O143" s="17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7"/>
      <c r="M144" s="17"/>
      <c r="N144" s="15"/>
      <c r="O144" s="17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7"/>
      <c r="M145" s="17"/>
      <c r="N145" s="15"/>
      <c r="O145" s="17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7"/>
      <c r="M146" s="17"/>
      <c r="N146" s="15"/>
      <c r="O146" s="17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7"/>
      <c r="M147" s="17"/>
      <c r="N147" s="15"/>
      <c r="O147" s="17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7"/>
      <c r="M148" s="17"/>
      <c r="N148" s="15"/>
      <c r="O148" s="17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7"/>
      <c r="M149" s="17"/>
      <c r="N149" s="15"/>
      <c r="O149" s="17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7"/>
      <c r="M150" s="17"/>
      <c r="N150" s="15"/>
      <c r="O150" s="17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7"/>
      <c r="M151" s="17"/>
      <c r="N151" s="15"/>
      <c r="O151" s="17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7"/>
      <c r="M152" s="17"/>
      <c r="N152" s="15"/>
      <c r="O152" s="17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7"/>
      <c r="M153" s="17"/>
      <c r="N153" s="15"/>
      <c r="O153" s="17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7"/>
      <c r="M154" s="17"/>
      <c r="N154" s="15"/>
      <c r="O154" s="17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7"/>
      <c r="M155" s="17"/>
      <c r="N155" s="15"/>
      <c r="O155" s="17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7"/>
      <c r="M156" s="17"/>
      <c r="N156" s="15"/>
      <c r="O156" s="17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7"/>
      <c r="M157" s="17"/>
      <c r="N157" s="15"/>
      <c r="O157" s="17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7"/>
      <c r="M158" s="17"/>
      <c r="N158" s="15"/>
      <c r="O158" s="17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thickBot="1" x14ac:dyDescent="0.25">
      <c r="B159" s="28"/>
      <c r="D159" s="15"/>
      <c r="E159" s="15"/>
      <c r="F159" s="16"/>
      <c r="G159" s="17"/>
      <c r="H159" s="15"/>
      <c r="I159" s="16"/>
      <c r="J159" s="18"/>
      <c r="K159" s="17"/>
      <c r="L159" s="17"/>
      <c r="M159" s="17"/>
      <c r="N159" s="15"/>
      <c r="O159" s="17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5" t="s">
        <v>12</v>
      </c>
      <c r="D160" s="61" t="s">
        <v>2</v>
      </c>
      <c r="E160" s="62"/>
      <c r="F160" s="62"/>
      <c r="G160" s="62"/>
      <c r="H160" s="62"/>
      <c r="I160" s="62"/>
      <c r="J160" s="63"/>
      <c r="K160" s="19" t="str">
        <f t="shared" ref="K160:L160" si="53">IF(K121="","",IF(OR(K136="", K136="LS", K136="LUMP"),IF(SUM(COUNTIF(K137:K159,"LS")+COUNTIF(K137:K159,"LUMP"))&gt;0,"LS",""),IF(SUM(K137:K159)&gt;0,ROUNDUP(SUM(K137:K159),0),"")))</f>
        <v/>
      </c>
      <c r="L160" s="19" t="str">
        <f t="shared" si="53"/>
        <v/>
      </c>
      <c r="M160" s="19" t="str">
        <f t="shared" ref="M160" si="54">IF(M121="","",IF(OR(M136="", M136="LS", M136="LUMP"),IF(SUM(COUNTIF(M137:M159,"LS")+COUNTIF(M137:M159,"LUMP"))&gt;0,"LS",""),IF(SUM(M137:M159)&gt;0,ROUNDUP(SUM(M137:M159),0),"")))</f>
        <v/>
      </c>
      <c r="N160" s="19" t="str">
        <f t="shared" ref="N160" si="55">IF(N121="","",IF(OR(N136="", N136="LS", N136="LUMP"),IF(SUM(COUNTIF(N137:N159,"LS")+COUNTIF(N137:N159,"LUMP"))&gt;0,"LS",""),IF(SUM(N137:N159)&gt;0,ROUNDUP(SUM(N137:N159),0),"")))</f>
        <v/>
      </c>
      <c r="O160" s="19" t="str">
        <f t="shared" ref="O160:AE160" si="56">IF(O121="","",IF(OR(O136="", O136="LS", O136="LUMP"),IF(SUM(COUNTIF(O137:O159,"LS")+COUNTIF(O137:O159,"LUMP"))&gt;0,"LS",""),IF(SUM(O137:O159)&gt;0,ROUNDUP(SUM(O137:O159),0),"")))</f>
        <v/>
      </c>
      <c r="P160" s="19" t="str">
        <f t="shared" si="56"/>
        <v/>
      </c>
      <c r="Q160" s="19" t="str">
        <f t="shared" si="56"/>
        <v/>
      </c>
      <c r="R160" s="19" t="str">
        <f t="shared" si="56"/>
        <v/>
      </c>
      <c r="S160" s="19" t="str">
        <f t="shared" si="56"/>
        <v/>
      </c>
      <c r="T160" s="19" t="str">
        <f t="shared" si="56"/>
        <v/>
      </c>
      <c r="U160" s="19" t="str">
        <f t="shared" si="56"/>
        <v/>
      </c>
      <c r="V160" s="19" t="str">
        <f t="shared" si="56"/>
        <v/>
      </c>
      <c r="W160" s="19" t="str">
        <f t="shared" si="56"/>
        <v/>
      </c>
      <c r="X160" s="19" t="str">
        <f t="shared" si="56"/>
        <v/>
      </c>
      <c r="Y160" s="19" t="str">
        <f t="shared" ref="Y160" si="57">IF(Y121="","",IF(OR(Y136="", Y136="LS", Y136="LUMP"),IF(SUM(COUNTIF(Y137:Y159,"LS")+COUNTIF(Y137:Y159,"LUMP"))&gt;0,"LS",""),IF(SUM(Y137:Y159)&gt;0,ROUNDUP(SUM(Y137:Y159),0),"")))</f>
        <v/>
      </c>
      <c r="Z160" s="19" t="str">
        <f t="shared" si="56"/>
        <v/>
      </c>
      <c r="AA160" s="19" t="str">
        <f t="shared" si="56"/>
        <v/>
      </c>
      <c r="AB160" s="19" t="str">
        <f t="shared" ref="AB160" si="58">IF(AB121="","",IF(OR(AB136="", AB136="LS", AB136="LUMP"),IF(SUM(COUNTIF(AB137:AB159,"LS")+COUNTIF(AB137:AB159,"LUMP"))&gt;0,"LS",""),IF(SUM(AB137:AB159)&gt;0,ROUNDUP(SUM(AB137:AB159),0),"")))</f>
        <v/>
      </c>
      <c r="AC160" s="19" t="str">
        <f t="shared" si="56"/>
        <v/>
      </c>
      <c r="AD160" s="19" t="str">
        <f t="shared" si="56"/>
        <v/>
      </c>
      <c r="AE160" s="19" t="str">
        <f t="shared" si="56"/>
        <v/>
      </c>
    </row>
    <row r="161" spans="2:31" ht="12.75" customHeight="1" thickBot="1" x14ac:dyDescent="0.25"/>
    <row r="162" spans="2:31" ht="12.75" customHeight="1" thickBot="1" x14ac:dyDescent="0.25">
      <c r="B162" s="24" t="s">
        <v>10</v>
      </c>
      <c r="D162" s="56" t="str">
        <f>"SUBSUMMARY SHEET " &amp; B163</f>
        <v xml:space="preserve">SUBSUMMARY SHEET </v>
      </c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/>
      <c r="AD162" s="56"/>
      <c r="AE162" s="56"/>
    </row>
    <row r="163" spans="2:31" ht="12.75" customHeight="1" thickBot="1" x14ac:dyDescent="0.25">
      <c r="B163" s="25"/>
      <c r="D163" s="57" t="s">
        <v>8</v>
      </c>
      <c r="E163" s="57"/>
      <c r="F163" s="57"/>
      <c r="G163" s="57"/>
      <c r="H163" s="57"/>
      <c r="I163" s="57"/>
      <c r="J163" s="57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</row>
    <row r="164" spans="2:31" ht="12.75" customHeight="1" thickBot="1" x14ac:dyDescent="0.25">
      <c r="D164" s="75" t="s">
        <v>9</v>
      </c>
      <c r="E164" s="75"/>
      <c r="F164" s="75"/>
      <c r="G164" s="75"/>
      <c r="H164" s="75"/>
      <c r="I164" s="75"/>
      <c r="J164" s="75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</row>
    <row r="165" spans="2:31" ht="12.75" customHeight="1" x14ac:dyDescent="0.2">
      <c r="B165" s="48" t="s">
        <v>11</v>
      </c>
      <c r="D165" s="58" t="s">
        <v>20</v>
      </c>
      <c r="E165" s="58" t="s">
        <v>21</v>
      </c>
      <c r="F165" s="66" t="s">
        <v>0</v>
      </c>
      <c r="G165" s="67"/>
      <c r="H165" s="67"/>
      <c r="I165" s="67"/>
      <c r="J165" s="68"/>
      <c r="K165" s="7" t="str">
        <f t="shared" ref="K165:L165" si="59">IF(OR(TRIM(K163)=0,TRIM(K163)=""),"",IF(IFERROR(TRIM(INDEX(QryItemNamed,MATCH(TRIM(K163),ITEM,0),2)),"")="Y","SPECIAL",LEFT(IFERROR(TRIM(INDEX(ITEM,MATCH(TRIM(K163),ITEM,0))),""),3)))</f>
        <v/>
      </c>
      <c r="L165" s="7" t="str">
        <f t="shared" si="59"/>
        <v/>
      </c>
      <c r="M165" s="7" t="str">
        <f t="shared" ref="M165:N165" si="60">IF(OR(TRIM(M163)=0,TRIM(M163)=""),"",IF(IFERROR(TRIM(INDEX(QryItemNamed,MATCH(TRIM(M163),ITEM,0),2)),"")="Y","SPECIAL",LEFT(IFERROR(TRIM(INDEX(ITEM,MATCH(TRIM(M163),ITEM,0))),""),3)))</f>
        <v/>
      </c>
      <c r="N165" s="8" t="str">
        <f t="shared" si="60"/>
        <v/>
      </c>
      <c r="O165" s="7" t="str">
        <f t="shared" ref="O165:AE165" si="61">IF(OR(TRIM(O163)=0,TRIM(O163)=""),"",IF(IFERROR(TRIM(INDEX(QryItemNamed,MATCH(TRIM(O163),ITEM,0),2)),"")="Y","SPECIAL",LEFT(IFERROR(TRIM(INDEX(ITEM,MATCH(TRIM(O163),ITEM,0))),""),3)))</f>
        <v/>
      </c>
      <c r="P165" s="8" t="str">
        <f t="shared" si="61"/>
        <v/>
      </c>
      <c r="Q165" s="8" t="str">
        <f t="shared" si="61"/>
        <v/>
      </c>
      <c r="R165" s="8" t="str">
        <f t="shared" si="61"/>
        <v/>
      </c>
      <c r="S165" s="8" t="str">
        <f t="shared" si="61"/>
        <v/>
      </c>
      <c r="T165" s="8" t="str">
        <f t="shared" si="61"/>
        <v/>
      </c>
      <c r="U165" s="8" t="str">
        <f t="shared" si="61"/>
        <v/>
      </c>
      <c r="V165" s="8" t="str">
        <f t="shared" si="61"/>
        <v/>
      </c>
      <c r="W165" s="8" t="str">
        <f t="shared" si="61"/>
        <v/>
      </c>
      <c r="X165" s="8" t="str">
        <f t="shared" si="61"/>
        <v/>
      </c>
      <c r="Y165" s="8" t="str">
        <f t="shared" ref="Y165" si="62">IF(OR(TRIM(Y163)=0,TRIM(Y163)=""),"",IF(IFERROR(TRIM(INDEX(QryItemNamed,MATCH(TRIM(Y163),ITEM,0),2)),"")="Y","SPECIAL",LEFT(IFERROR(TRIM(INDEX(ITEM,MATCH(TRIM(Y163),ITEM,0))),""),3)))</f>
        <v/>
      </c>
      <c r="Z165" s="8" t="str">
        <f t="shared" si="61"/>
        <v/>
      </c>
      <c r="AA165" s="8" t="str">
        <f t="shared" si="61"/>
        <v/>
      </c>
      <c r="AB165" s="8" t="str">
        <f t="shared" ref="AB165" si="63">IF(OR(TRIM(AB163)=0,TRIM(AB163)=""),"",IF(IFERROR(TRIM(INDEX(QryItemNamed,MATCH(TRIM(AB163),ITEM,0),2)),"")="Y","SPECIAL",LEFT(IFERROR(TRIM(INDEX(ITEM,MATCH(TRIM(AB163),ITEM,0))),""),3)))</f>
        <v/>
      </c>
      <c r="AC165" s="8" t="str">
        <f t="shared" si="61"/>
        <v/>
      </c>
      <c r="AD165" s="8" t="str">
        <f t="shared" si="61"/>
        <v/>
      </c>
      <c r="AE165" s="8" t="str">
        <f t="shared" si="61"/>
        <v/>
      </c>
    </row>
    <row r="166" spans="2:31" ht="12.75" customHeight="1" x14ac:dyDescent="0.2">
      <c r="B166" s="49"/>
      <c r="D166" s="59"/>
      <c r="E166" s="59"/>
      <c r="F166" s="69"/>
      <c r="G166" s="70"/>
      <c r="H166" s="70"/>
      <c r="I166" s="70"/>
      <c r="J166" s="71"/>
      <c r="K166" s="65" t="str">
        <f t="shared" ref="K166:L166" si="64">IF(OR(TRIM(K163)=0,TRIM(K163)=""),IF(K164="","",K164),IF(IFERROR(TRIM(INDEX(QryItemNamed,MATCH(TRIM(K163),ITEM,0),2)),"")="Y",TRIM(RIGHT(IFERROR(TRIM(INDEX(QryItemNamed,MATCH(TRIM(K163),ITEM,0),4)),"123456789012"),LEN(IFERROR(TRIM(INDEX(QryItemNamed,MATCH(TRIM(K163),ITEM,0),4)),"123456789012"))-9))&amp;K164,IFERROR(TRIM(INDEX(QryItemNamed,MATCH(TRIM(K163),ITEM,0),4))&amp;K164,"ITEM CODE DOES NOT EXIST IN ITEM MASTER")))</f>
        <v/>
      </c>
      <c r="L166" s="65" t="str">
        <f t="shared" si="64"/>
        <v/>
      </c>
      <c r="M166" s="65" t="str">
        <f t="shared" ref="M166:N166" si="65">IF(OR(TRIM(M163)=0,TRIM(M163)=""),IF(M164="","",M164),IF(IFERROR(TRIM(INDEX(QryItemNamed,MATCH(TRIM(M163),ITEM,0),2)),"")="Y",TRIM(RIGHT(IFERROR(TRIM(INDEX(QryItemNamed,MATCH(TRIM(M163),ITEM,0),4)),"123456789012"),LEN(IFERROR(TRIM(INDEX(QryItemNamed,MATCH(TRIM(M163),ITEM,0),4)),"123456789012"))-9))&amp;M164,IFERROR(TRIM(INDEX(QryItemNamed,MATCH(TRIM(M163),ITEM,0),4))&amp;M164,"ITEM CODE DOES NOT EXIST IN ITEM MASTER")))</f>
        <v/>
      </c>
      <c r="N166" s="40" t="str">
        <f t="shared" si="65"/>
        <v/>
      </c>
      <c r="O166" s="65" t="str">
        <f t="shared" ref="O166:AE166" si="66">IF(OR(TRIM(O163)=0,TRIM(O163)=""),IF(O164="","",O164),IF(IFERROR(TRIM(INDEX(QryItemNamed,MATCH(TRIM(O163),ITEM,0),2)),"")="Y",TRIM(RIGHT(IFERROR(TRIM(INDEX(QryItemNamed,MATCH(TRIM(O163),ITEM,0),4)),"123456789012"),LEN(IFERROR(TRIM(INDEX(QryItemNamed,MATCH(TRIM(O163),ITEM,0),4)),"123456789012"))-9))&amp;O164,IFERROR(TRIM(INDEX(QryItemNamed,MATCH(TRIM(O163),ITEM,0),4))&amp;O164,"ITEM CODE DOES NOT EXIST IN ITEM MASTER")))</f>
        <v/>
      </c>
      <c r="P166" s="64" t="str">
        <f t="shared" si="66"/>
        <v/>
      </c>
      <c r="Q166" s="64" t="str">
        <f t="shared" si="66"/>
        <v/>
      </c>
      <c r="R166" s="64" t="str">
        <f t="shared" si="66"/>
        <v/>
      </c>
      <c r="S166" s="40" t="str">
        <f t="shared" si="66"/>
        <v/>
      </c>
      <c r="T166" s="40" t="str">
        <f t="shared" si="66"/>
        <v/>
      </c>
      <c r="U166" s="40" t="str">
        <f t="shared" si="66"/>
        <v/>
      </c>
      <c r="V166" s="40" t="str">
        <f t="shared" si="66"/>
        <v/>
      </c>
      <c r="W166" s="40" t="str">
        <f t="shared" si="66"/>
        <v/>
      </c>
      <c r="X166" s="40" t="str">
        <f t="shared" si="66"/>
        <v/>
      </c>
      <c r="Y166" s="40" t="str">
        <f t="shared" ref="Y166" si="67">IF(OR(TRIM(Y163)=0,TRIM(Y163)=""),IF(Y164="","",Y164),IF(IFERROR(TRIM(INDEX(QryItemNamed,MATCH(TRIM(Y163),ITEM,0),2)),"")="Y",TRIM(RIGHT(IFERROR(TRIM(INDEX(QryItemNamed,MATCH(TRIM(Y163),ITEM,0),4)),"123456789012"),LEN(IFERROR(TRIM(INDEX(QryItemNamed,MATCH(TRIM(Y163),ITEM,0),4)),"123456789012"))-9))&amp;Y164,IFERROR(TRIM(INDEX(QryItemNamed,MATCH(TRIM(Y163),ITEM,0),4))&amp;Y164,"ITEM CODE DOES NOT EXIST IN ITEM MASTER")))</f>
        <v/>
      </c>
      <c r="Z166" s="40" t="str">
        <f t="shared" si="66"/>
        <v/>
      </c>
      <c r="AA166" s="40" t="str">
        <f t="shared" si="66"/>
        <v/>
      </c>
      <c r="AB166" s="40" t="str">
        <f t="shared" ref="AB166" si="68">IF(OR(TRIM(AB163)=0,TRIM(AB163)=""),IF(AB164="","",AB164),IF(IFERROR(TRIM(INDEX(QryItemNamed,MATCH(TRIM(AB163),ITEM,0),2)),"")="Y",TRIM(RIGHT(IFERROR(TRIM(INDEX(QryItemNamed,MATCH(TRIM(AB163),ITEM,0),4)),"123456789012"),LEN(IFERROR(TRIM(INDEX(QryItemNamed,MATCH(TRIM(AB163),ITEM,0),4)),"123456789012"))-9))&amp;AB164,IFERROR(TRIM(INDEX(QryItemNamed,MATCH(TRIM(AB163),ITEM,0),4))&amp;AB164,"ITEM CODE DOES NOT EXIST IN ITEM MASTER")))</f>
        <v/>
      </c>
      <c r="AC166" s="40" t="str">
        <f t="shared" si="66"/>
        <v/>
      </c>
      <c r="AD166" s="40" t="str">
        <f t="shared" si="66"/>
        <v/>
      </c>
      <c r="AE166" s="40" t="str">
        <f t="shared" si="66"/>
        <v/>
      </c>
    </row>
    <row r="167" spans="2:31" ht="12.75" customHeight="1" x14ac:dyDescent="0.2">
      <c r="B167" s="49"/>
      <c r="D167" s="59"/>
      <c r="E167" s="59"/>
      <c r="F167" s="69"/>
      <c r="G167" s="70"/>
      <c r="H167" s="70"/>
      <c r="I167" s="70"/>
      <c r="J167" s="71"/>
      <c r="K167" s="65"/>
      <c r="L167" s="65"/>
      <c r="M167" s="65"/>
      <c r="N167" s="40"/>
      <c r="O167" s="65"/>
      <c r="P167" s="64"/>
      <c r="Q167" s="64"/>
      <c r="R167" s="64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  <row r="168" spans="2:31" ht="12.75" customHeight="1" x14ac:dyDescent="0.2">
      <c r="B168" s="49"/>
      <c r="D168" s="59"/>
      <c r="E168" s="59"/>
      <c r="F168" s="69"/>
      <c r="G168" s="70"/>
      <c r="H168" s="70"/>
      <c r="I168" s="70"/>
      <c r="J168" s="71"/>
      <c r="K168" s="65"/>
      <c r="L168" s="65"/>
      <c r="M168" s="65"/>
      <c r="N168" s="40"/>
      <c r="O168" s="65"/>
      <c r="P168" s="64"/>
      <c r="Q168" s="64"/>
      <c r="R168" s="64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  <row r="169" spans="2:31" ht="12.75" customHeight="1" x14ac:dyDescent="0.2">
      <c r="B169" s="49"/>
      <c r="D169" s="59"/>
      <c r="E169" s="59"/>
      <c r="F169" s="69"/>
      <c r="G169" s="70"/>
      <c r="H169" s="70"/>
      <c r="I169" s="70"/>
      <c r="J169" s="71"/>
      <c r="K169" s="65"/>
      <c r="L169" s="65"/>
      <c r="M169" s="65"/>
      <c r="N169" s="40"/>
      <c r="O169" s="65"/>
      <c r="P169" s="64"/>
      <c r="Q169" s="64"/>
      <c r="R169" s="64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</row>
    <row r="170" spans="2:31" ht="12.75" customHeight="1" x14ac:dyDescent="0.2">
      <c r="B170" s="49"/>
      <c r="D170" s="59"/>
      <c r="E170" s="59"/>
      <c r="F170" s="69"/>
      <c r="G170" s="70"/>
      <c r="H170" s="70"/>
      <c r="I170" s="70"/>
      <c r="J170" s="71"/>
      <c r="K170" s="65"/>
      <c r="L170" s="65"/>
      <c r="M170" s="65"/>
      <c r="N170" s="40"/>
      <c r="O170" s="65"/>
      <c r="P170" s="64"/>
      <c r="Q170" s="64"/>
      <c r="R170" s="64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  <row r="171" spans="2:31" ht="12.75" customHeight="1" x14ac:dyDescent="0.2">
      <c r="B171" s="49"/>
      <c r="D171" s="59"/>
      <c r="E171" s="59"/>
      <c r="F171" s="69"/>
      <c r="G171" s="70"/>
      <c r="H171" s="70"/>
      <c r="I171" s="70"/>
      <c r="J171" s="71"/>
      <c r="K171" s="65"/>
      <c r="L171" s="65"/>
      <c r="M171" s="65"/>
      <c r="N171" s="40"/>
      <c r="O171" s="65"/>
      <c r="P171" s="64"/>
      <c r="Q171" s="64"/>
      <c r="R171" s="64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</row>
    <row r="172" spans="2:31" ht="12.75" customHeight="1" x14ac:dyDescent="0.2">
      <c r="B172" s="49"/>
      <c r="D172" s="59"/>
      <c r="E172" s="59"/>
      <c r="F172" s="69"/>
      <c r="G172" s="70"/>
      <c r="H172" s="70"/>
      <c r="I172" s="70"/>
      <c r="J172" s="71"/>
      <c r="K172" s="65"/>
      <c r="L172" s="65"/>
      <c r="M172" s="65"/>
      <c r="N172" s="40"/>
      <c r="O172" s="65"/>
      <c r="P172" s="64"/>
      <c r="Q172" s="64"/>
      <c r="R172" s="64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  <row r="173" spans="2:31" ht="12.75" customHeight="1" x14ac:dyDescent="0.2">
      <c r="B173" s="49"/>
      <c r="D173" s="59"/>
      <c r="E173" s="59"/>
      <c r="F173" s="69"/>
      <c r="G173" s="70"/>
      <c r="H173" s="70"/>
      <c r="I173" s="70"/>
      <c r="J173" s="71"/>
      <c r="K173" s="65"/>
      <c r="L173" s="65"/>
      <c r="M173" s="65"/>
      <c r="N173" s="40"/>
      <c r="O173" s="65"/>
      <c r="P173" s="64"/>
      <c r="Q173" s="64"/>
      <c r="R173" s="64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</row>
    <row r="174" spans="2:31" ht="12.75" customHeight="1" x14ac:dyDescent="0.2">
      <c r="B174" s="49"/>
      <c r="D174" s="59"/>
      <c r="E174" s="59"/>
      <c r="F174" s="69"/>
      <c r="G174" s="70"/>
      <c r="H174" s="70"/>
      <c r="I174" s="70"/>
      <c r="J174" s="71"/>
      <c r="K174" s="65"/>
      <c r="L174" s="65"/>
      <c r="M174" s="65"/>
      <c r="N174" s="40"/>
      <c r="O174" s="65"/>
      <c r="P174" s="64"/>
      <c r="Q174" s="64"/>
      <c r="R174" s="64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  <row r="175" spans="2:31" ht="12.75" customHeight="1" x14ac:dyDescent="0.2">
      <c r="B175" s="49"/>
      <c r="D175" s="59"/>
      <c r="E175" s="59"/>
      <c r="F175" s="69"/>
      <c r="G175" s="70"/>
      <c r="H175" s="70"/>
      <c r="I175" s="70"/>
      <c r="J175" s="71"/>
      <c r="K175" s="65"/>
      <c r="L175" s="65"/>
      <c r="M175" s="65"/>
      <c r="N175" s="40"/>
      <c r="O175" s="65"/>
      <c r="P175" s="64"/>
      <c r="Q175" s="64"/>
      <c r="R175" s="64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</row>
    <row r="176" spans="2:31" ht="12.75" customHeight="1" x14ac:dyDescent="0.2">
      <c r="B176" s="49"/>
      <c r="D176" s="59"/>
      <c r="E176" s="59"/>
      <c r="F176" s="69"/>
      <c r="G176" s="70"/>
      <c r="H176" s="70"/>
      <c r="I176" s="70"/>
      <c r="J176" s="71"/>
      <c r="K176" s="65"/>
      <c r="L176" s="65"/>
      <c r="M176" s="65"/>
      <c r="N176" s="40"/>
      <c r="O176" s="65"/>
      <c r="P176" s="64"/>
      <c r="Q176" s="64"/>
      <c r="R176" s="64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</row>
    <row r="177" spans="2:31" ht="12.75" customHeight="1" x14ac:dyDescent="0.2">
      <c r="B177" s="49"/>
      <c r="D177" s="59"/>
      <c r="E177" s="59"/>
      <c r="F177" s="69"/>
      <c r="G177" s="70"/>
      <c r="H177" s="70"/>
      <c r="I177" s="70"/>
      <c r="J177" s="71"/>
      <c r="K177" s="65"/>
      <c r="L177" s="65"/>
      <c r="M177" s="65"/>
      <c r="N177" s="40"/>
      <c r="O177" s="65"/>
      <c r="P177" s="64"/>
      <c r="Q177" s="64"/>
      <c r="R177" s="64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  <row r="178" spans="2:31" ht="12.75" customHeight="1" thickBot="1" x14ac:dyDescent="0.25">
      <c r="B178" s="50"/>
      <c r="D178" s="60"/>
      <c r="E178" s="60"/>
      <c r="F178" s="72"/>
      <c r="G178" s="73"/>
      <c r="H178" s="73"/>
      <c r="I178" s="73"/>
      <c r="J178" s="74"/>
      <c r="K178" s="9" t="str">
        <f t="shared" ref="K178:L178" si="69">IF(OR(TRIM(K163)=0,TRIM(K163)=""),"",IFERROR(TRIM(INDEX(QryItemNamed,MATCH(TRIM(K163),ITEM,0),3)),""))</f>
        <v/>
      </c>
      <c r="L178" s="9" t="str">
        <f t="shared" si="69"/>
        <v/>
      </c>
      <c r="M178" s="9" t="str">
        <f t="shared" ref="M178:N178" si="70">IF(OR(TRIM(M163)=0,TRIM(M163)=""),"",IFERROR(TRIM(INDEX(QryItemNamed,MATCH(TRIM(M163),ITEM,0),3)),""))</f>
        <v/>
      </c>
      <c r="N178" s="10" t="str">
        <f t="shared" si="70"/>
        <v/>
      </c>
      <c r="O178" s="9" t="str">
        <f t="shared" ref="O178:AE178" si="71">IF(OR(TRIM(O163)=0,TRIM(O163)=""),"",IFERROR(TRIM(INDEX(QryItemNamed,MATCH(TRIM(O163),ITEM,0),3)),""))</f>
        <v/>
      </c>
      <c r="P178" s="10" t="str">
        <f t="shared" si="71"/>
        <v/>
      </c>
      <c r="Q178" s="10" t="str">
        <f t="shared" si="71"/>
        <v/>
      </c>
      <c r="R178" s="10" t="str">
        <f t="shared" si="71"/>
        <v/>
      </c>
      <c r="S178" s="10" t="str">
        <f t="shared" si="71"/>
        <v/>
      </c>
      <c r="T178" s="10" t="str">
        <f t="shared" si="71"/>
        <v/>
      </c>
      <c r="U178" s="10" t="str">
        <f t="shared" si="71"/>
        <v/>
      </c>
      <c r="V178" s="10" t="str">
        <f t="shared" si="71"/>
        <v/>
      </c>
      <c r="W178" s="10" t="str">
        <f t="shared" si="71"/>
        <v/>
      </c>
      <c r="X178" s="10" t="str">
        <f t="shared" si="71"/>
        <v/>
      </c>
      <c r="Y178" s="10" t="str">
        <f t="shared" ref="Y178" si="72">IF(OR(TRIM(Y163)=0,TRIM(Y163)=""),"",IFERROR(TRIM(INDEX(QryItemNamed,MATCH(TRIM(Y163),ITEM,0),3)),""))</f>
        <v/>
      </c>
      <c r="Z178" s="10" t="str">
        <f t="shared" si="71"/>
        <v/>
      </c>
      <c r="AA178" s="10" t="str">
        <f t="shared" si="71"/>
        <v/>
      </c>
      <c r="AB178" s="10" t="str">
        <f t="shared" ref="AB178" si="73">IF(OR(TRIM(AB163)=0,TRIM(AB163)=""),"",IFERROR(TRIM(INDEX(QryItemNamed,MATCH(TRIM(AB163),ITEM,0),3)),""))</f>
        <v/>
      </c>
      <c r="AC178" s="10" t="str">
        <f t="shared" si="71"/>
        <v/>
      </c>
      <c r="AD178" s="10" t="str">
        <f t="shared" si="71"/>
        <v/>
      </c>
      <c r="AE178" s="10" t="str">
        <f t="shared" si="71"/>
        <v/>
      </c>
    </row>
    <row r="179" spans="2:31" ht="12.75" customHeight="1" x14ac:dyDescent="0.2">
      <c r="B179" s="26"/>
      <c r="D179" s="11"/>
      <c r="E179" s="11"/>
      <c r="F179" s="12"/>
      <c r="G179" s="13"/>
      <c r="H179" s="11" t="s">
        <v>1</v>
      </c>
      <c r="I179" s="12"/>
      <c r="J179" s="14"/>
      <c r="K179" s="13"/>
      <c r="L179" s="13"/>
      <c r="M179" s="13"/>
      <c r="N179" s="11"/>
      <c r="O179" s="13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</row>
    <row r="180" spans="2:31" ht="12.75" customHeight="1" x14ac:dyDescent="0.2">
      <c r="B180" s="27"/>
      <c r="D180" s="15"/>
      <c r="E180" s="15"/>
      <c r="F180" s="16"/>
      <c r="G180" s="17"/>
      <c r="H180" s="15"/>
      <c r="I180" s="16"/>
      <c r="J180" s="18"/>
      <c r="K180" s="17"/>
      <c r="L180" s="17"/>
      <c r="M180" s="17"/>
      <c r="N180" s="15"/>
      <c r="O180" s="17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</row>
    <row r="181" spans="2:31" ht="12.75" customHeight="1" x14ac:dyDescent="0.2">
      <c r="B181" s="27"/>
      <c r="D181" s="15"/>
      <c r="E181" s="15"/>
      <c r="F181" s="16"/>
      <c r="G181" s="17"/>
      <c r="H181" s="15"/>
      <c r="I181" s="16"/>
      <c r="J181" s="18"/>
      <c r="K181" s="17"/>
      <c r="L181" s="17"/>
      <c r="M181" s="17"/>
      <c r="N181" s="15"/>
      <c r="O181" s="17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</row>
    <row r="182" spans="2:31" ht="12.75" customHeight="1" x14ac:dyDescent="0.2">
      <c r="B182" s="27"/>
      <c r="D182" s="15"/>
      <c r="E182" s="15"/>
      <c r="F182" s="16"/>
      <c r="G182" s="17"/>
      <c r="H182" s="15"/>
      <c r="I182" s="16"/>
      <c r="J182" s="18"/>
      <c r="K182" s="17"/>
      <c r="L182" s="17"/>
      <c r="M182" s="17"/>
      <c r="N182" s="15"/>
      <c r="O182" s="17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7"/>
      <c r="M183" s="17"/>
      <c r="N183" s="15"/>
      <c r="O183" s="17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7"/>
      <c r="M184" s="17"/>
      <c r="N184" s="15"/>
      <c r="O184" s="17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7"/>
      <c r="M185" s="17"/>
      <c r="N185" s="15"/>
      <c r="O185" s="17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7"/>
      <c r="M186" s="17"/>
      <c r="N186" s="15"/>
      <c r="O186" s="17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7"/>
      <c r="M187" s="17"/>
      <c r="N187" s="15"/>
      <c r="O187" s="17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7"/>
      <c r="M188" s="17"/>
      <c r="N188" s="15"/>
      <c r="O188" s="17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7"/>
      <c r="M189" s="17"/>
      <c r="N189" s="15"/>
      <c r="O189" s="17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7"/>
      <c r="M190" s="17"/>
      <c r="N190" s="15"/>
      <c r="O190" s="17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7"/>
      <c r="M191" s="17"/>
      <c r="N191" s="15"/>
      <c r="O191" s="17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7"/>
      <c r="M192" s="17"/>
      <c r="N192" s="15"/>
      <c r="O192" s="17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7"/>
      <c r="M193" s="17"/>
      <c r="N193" s="15"/>
      <c r="O193" s="17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7"/>
      <c r="M194" s="17"/>
      <c r="N194" s="15"/>
      <c r="O194" s="17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7"/>
      <c r="M195" s="17"/>
      <c r="N195" s="15"/>
      <c r="O195" s="17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7"/>
      <c r="M196" s="17"/>
      <c r="N196" s="15"/>
      <c r="O196" s="17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7"/>
      <c r="M197" s="17"/>
      <c r="N197" s="15"/>
      <c r="O197" s="17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7"/>
      <c r="M198" s="17"/>
      <c r="N198" s="15"/>
      <c r="O198" s="17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7"/>
      <c r="M199" s="17"/>
      <c r="N199" s="15"/>
      <c r="O199" s="17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7"/>
      <c r="M200" s="17"/>
      <c r="N200" s="15"/>
      <c r="O200" s="17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thickBot="1" x14ac:dyDescent="0.25">
      <c r="B201" s="28"/>
      <c r="D201" s="15"/>
      <c r="E201" s="15"/>
      <c r="F201" s="16"/>
      <c r="G201" s="17"/>
      <c r="H201" s="15"/>
      <c r="I201" s="16"/>
      <c r="J201" s="18"/>
      <c r="K201" s="17"/>
      <c r="L201" s="17"/>
      <c r="M201" s="17"/>
      <c r="N201" s="15"/>
      <c r="O201" s="17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5" t="s">
        <v>12</v>
      </c>
      <c r="D202" s="61" t="s">
        <v>2</v>
      </c>
      <c r="E202" s="62"/>
      <c r="F202" s="62"/>
      <c r="G202" s="62"/>
      <c r="H202" s="62"/>
      <c r="I202" s="62"/>
      <c r="J202" s="63"/>
      <c r="K202" s="19" t="str">
        <f t="shared" ref="K202:L202" si="74">IF(K163="","",IF(OR(K178="", K178="LS", K178="LUMP"),IF(SUM(COUNTIF(K179:K201,"LS")+COUNTIF(K179:K201,"LUMP"))&gt;0,"LS",""),IF(SUM(K179:K201)&gt;0,ROUNDUP(SUM(K179:K201),0),"")))</f>
        <v/>
      </c>
      <c r="L202" s="19" t="str">
        <f t="shared" si="74"/>
        <v/>
      </c>
      <c r="M202" s="19" t="str">
        <f t="shared" ref="M202" si="75">IF(M163="","",IF(OR(M178="", M178="LS", M178="LUMP"),IF(SUM(COUNTIF(M179:M201,"LS")+COUNTIF(M179:M201,"LUMP"))&gt;0,"LS",""),IF(SUM(M179:M201)&gt;0,ROUNDUP(SUM(M179:M201),0),"")))</f>
        <v/>
      </c>
      <c r="N202" s="19" t="str">
        <f t="shared" ref="N202" si="76">IF(N163="","",IF(OR(N178="", N178="LS", N178="LUMP"),IF(SUM(COUNTIF(N179:N201,"LS")+COUNTIF(N179:N201,"LUMP"))&gt;0,"LS",""),IF(SUM(N179:N201)&gt;0,ROUNDUP(SUM(N179:N201),0),"")))</f>
        <v/>
      </c>
      <c r="O202" s="19" t="str">
        <f t="shared" ref="O202:AE202" si="77">IF(O163="","",IF(OR(O178="", O178="LS", O178="LUMP"),IF(SUM(COUNTIF(O179:O201,"LS")+COUNTIF(O179:O201,"LUMP"))&gt;0,"LS",""),IF(SUM(O179:O201)&gt;0,ROUNDUP(SUM(O179:O201),0),"")))</f>
        <v/>
      </c>
      <c r="P202" s="19" t="str">
        <f t="shared" si="77"/>
        <v/>
      </c>
      <c r="Q202" s="19" t="str">
        <f t="shared" si="77"/>
        <v/>
      </c>
      <c r="R202" s="19" t="str">
        <f t="shared" si="77"/>
        <v/>
      </c>
      <c r="S202" s="19" t="str">
        <f t="shared" si="77"/>
        <v/>
      </c>
      <c r="T202" s="19" t="str">
        <f t="shared" si="77"/>
        <v/>
      </c>
      <c r="U202" s="19" t="str">
        <f t="shared" si="77"/>
        <v/>
      </c>
      <c r="V202" s="19" t="str">
        <f t="shared" si="77"/>
        <v/>
      </c>
      <c r="W202" s="19" t="str">
        <f t="shared" si="77"/>
        <v/>
      </c>
      <c r="X202" s="19" t="str">
        <f t="shared" si="77"/>
        <v/>
      </c>
      <c r="Y202" s="19" t="str">
        <f t="shared" ref="Y202" si="78">IF(Y163="","",IF(OR(Y178="", Y178="LS", Y178="LUMP"),IF(SUM(COUNTIF(Y179:Y201,"LS")+COUNTIF(Y179:Y201,"LUMP"))&gt;0,"LS",""),IF(SUM(Y179:Y201)&gt;0,ROUNDUP(SUM(Y179:Y201),0),"")))</f>
        <v/>
      </c>
      <c r="Z202" s="19" t="str">
        <f t="shared" si="77"/>
        <v/>
      </c>
      <c r="AA202" s="19" t="str">
        <f t="shared" si="77"/>
        <v/>
      </c>
      <c r="AB202" s="19" t="str">
        <f t="shared" ref="AB202" si="79">IF(AB163="","",IF(OR(AB178="", AB178="LS", AB178="LUMP"),IF(SUM(COUNTIF(AB179:AB201,"LS")+COUNTIF(AB179:AB201,"LUMP"))&gt;0,"LS",""),IF(SUM(AB179:AB201)&gt;0,ROUNDUP(SUM(AB179:AB201),0),"")))</f>
        <v/>
      </c>
      <c r="AC202" s="19" t="str">
        <f t="shared" si="77"/>
        <v/>
      </c>
      <c r="AD202" s="19" t="str">
        <f t="shared" si="77"/>
        <v/>
      </c>
      <c r="AE202" s="19" t="str">
        <f t="shared" si="77"/>
        <v/>
      </c>
    </row>
  </sheetData>
  <mergeCells count="121">
    <mergeCell ref="K124:K135"/>
    <mergeCell ref="K166:K177"/>
    <mergeCell ref="L11:L22"/>
    <mergeCell ref="L82:L93"/>
    <mergeCell ref="L124:L135"/>
    <mergeCell ref="L166:L177"/>
    <mergeCell ref="D202:J202"/>
    <mergeCell ref="D120:AE120"/>
    <mergeCell ref="D121:J121"/>
    <mergeCell ref="D122:J122"/>
    <mergeCell ref="D123:D136"/>
    <mergeCell ref="E123:E136"/>
    <mergeCell ref="F123:J136"/>
    <mergeCell ref="O124:O135"/>
    <mergeCell ref="P124:P135"/>
    <mergeCell ref="Q124:Q135"/>
    <mergeCell ref="R124:R135"/>
    <mergeCell ref="S124:S135"/>
    <mergeCell ref="T124:T135"/>
    <mergeCell ref="V124:V135"/>
    <mergeCell ref="W124:W135"/>
    <mergeCell ref="X124:X135"/>
    <mergeCell ref="AA166:AA177"/>
    <mergeCell ref="D160:J160"/>
    <mergeCell ref="D162:AE162"/>
    <mergeCell ref="D163:J163"/>
    <mergeCell ref="D164:J164"/>
    <mergeCell ref="D165:D178"/>
    <mergeCell ref="E165:E178"/>
    <mergeCell ref="F165:J178"/>
    <mergeCell ref="O166:O177"/>
    <mergeCell ref="P166:P177"/>
    <mergeCell ref="Q166:Q177"/>
    <mergeCell ref="AB166:AB177"/>
    <mergeCell ref="R166:R177"/>
    <mergeCell ref="S166:S177"/>
    <mergeCell ref="T166:T177"/>
    <mergeCell ref="V166:V177"/>
    <mergeCell ref="W166:W177"/>
    <mergeCell ref="X166:X177"/>
    <mergeCell ref="AC166:AC177"/>
    <mergeCell ref="AD166:AD177"/>
    <mergeCell ref="AE166:AE177"/>
    <mergeCell ref="AA11:AA22"/>
    <mergeCell ref="D7:AE7"/>
    <mergeCell ref="AB11:AB22"/>
    <mergeCell ref="D10:D23"/>
    <mergeCell ref="D80:J80"/>
    <mergeCell ref="Z11:Z22"/>
    <mergeCell ref="D76:J76"/>
    <mergeCell ref="O11:O22"/>
    <mergeCell ref="P11:P22"/>
    <mergeCell ref="Q11:Q22"/>
    <mergeCell ref="T11:T22"/>
    <mergeCell ref="V11:V22"/>
    <mergeCell ref="W11:W22"/>
    <mergeCell ref="K11:K22"/>
    <mergeCell ref="D8:J8"/>
    <mergeCell ref="D9:J9"/>
    <mergeCell ref="E10:E23"/>
    <mergeCell ref="F10:J23"/>
    <mergeCell ref="F81:J94"/>
    <mergeCell ref="O82:O93"/>
    <mergeCell ref="P82:P93"/>
    <mergeCell ref="K82:K93"/>
    <mergeCell ref="S82:S93"/>
    <mergeCell ref="Q82:Q93"/>
    <mergeCell ref="R82:R93"/>
    <mergeCell ref="M82:M93"/>
    <mergeCell ref="B10:B23"/>
    <mergeCell ref="B81:B94"/>
    <mergeCell ref="S11:S22"/>
    <mergeCell ref="E81:E94"/>
    <mergeCell ref="B123:B136"/>
    <mergeCell ref="B165:B178"/>
    <mergeCell ref="Z166:Z177"/>
    <mergeCell ref="U166:U177"/>
    <mergeCell ref="Y11:Y22"/>
    <mergeCell ref="Y82:Y93"/>
    <mergeCell ref="Y124:Y135"/>
    <mergeCell ref="Y166:Y177"/>
    <mergeCell ref="F25:J25"/>
    <mergeCell ref="F42:J42"/>
    <mergeCell ref="F52:J52"/>
    <mergeCell ref="F66:J66"/>
    <mergeCell ref="X11:X22"/>
    <mergeCell ref="D78:AE78"/>
    <mergeCell ref="D79:J79"/>
    <mergeCell ref="Z124:Z135"/>
    <mergeCell ref="AA124:AA135"/>
    <mergeCell ref="D81:D94"/>
    <mergeCell ref="D118:J118"/>
    <mergeCell ref="M11:M22"/>
    <mergeCell ref="R11:R22"/>
    <mergeCell ref="M124:M135"/>
    <mergeCell ref="M166:M177"/>
    <mergeCell ref="AB82:AB93"/>
    <mergeCell ref="AB124:AB135"/>
    <mergeCell ref="AC11:AE11"/>
    <mergeCell ref="AC12:AC22"/>
    <mergeCell ref="AD12:AD22"/>
    <mergeCell ref="AE12:AE22"/>
    <mergeCell ref="N11:N22"/>
    <mergeCell ref="N82:N93"/>
    <mergeCell ref="N124:N135"/>
    <mergeCell ref="N166:N177"/>
    <mergeCell ref="U11:U22"/>
    <mergeCell ref="U82:U93"/>
    <mergeCell ref="U124:U135"/>
    <mergeCell ref="AC82:AC93"/>
    <mergeCell ref="AD82:AD93"/>
    <mergeCell ref="AE82:AE93"/>
    <mergeCell ref="AC124:AC135"/>
    <mergeCell ref="AD124:AD135"/>
    <mergeCell ref="AE124:AE135"/>
    <mergeCell ref="AA82:AA93"/>
    <mergeCell ref="T82:T93"/>
    <mergeCell ref="V82:V93"/>
    <mergeCell ref="W82:W93"/>
    <mergeCell ref="X82:X93"/>
    <mergeCell ref="Z82:Z93"/>
  </mergeCells>
  <phoneticPr fontId="0" type="noConversion"/>
  <printOptions horizontalCentered="1" verticalCentered="1"/>
  <pageMargins left="0.25" right="0.25" top="0.75" bottom="0.75" header="0.3" footer="0.3"/>
  <pageSetup scale="3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Kendall Gindling (STONE)</cp:lastModifiedBy>
  <cp:lastPrinted>2025-09-22T15:58:11Z</cp:lastPrinted>
  <dcterms:created xsi:type="dcterms:W3CDTF">2005-09-27T11:52:28Z</dcterms:created>
  <dcterms:modified xsi:type="dcterms:W3CDTF">2026-01-09T19:01:44Z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