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illegass\appdata\local\bentley\projectwise\workingdir\ohiodot-pw.bentley.com_ohiodot-pw-02\kayla.hillegass@ohm-advisors.com\d0848270\"/>
    </mc:Choice>
  </mc:AlternateContent>
  <xr:revisionPtr revIDLastSave="0" documentId="13_ncr:1_{E921CA7B-9D45-4AC2-B650-134E50D5A861}" xr6:coauthVersionLast="47" xr6:coauthVersionMax="47" xr10:uidLastSave="{00000000-0000-0000-0000-000000000000}"/>
  <bookViews>
    <workbookView xWindow="32835" yWindow="2760" windowWidth="21600" windowHeight="11295" xr2:uid="{6967A986-AE38-43E8-8781-2800651832A4}"/>
  </bookViews>
  <sheets>
    <sheet name="Weighted Runoff Coefficient" sheetId="1" r:id="rId1"/>
    <sheet name="Time of Concentration" sheetId="3" r:id="rId2"/>
    <sheet name="Rational Method" sheetId="6" r:id="rId3"/>
    <sheet name="Tables" sheetId="4" r:id="rId4"/>
  </sheets>
  <definedNames>
    <definedName name="_xlnm.Print_Area" localSheetId="2">'Rational Method'!$A$1:$J$54</definedName>
    <definedName name="_xlnm.Print_Area" localSheetId="1">'Time of Concentration'!$A$1:$Q$49</definedName>
    <definedName name="_xlnm.Print_Area" localSheetId="0">'Weighted Runoff Coefficient'!$A$1:$AS$53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Q22" i="1" s="1"/>
  <c r="M22" i="1"/>
  <c r="K22" i="1"/>
  <c r="J22" i="1"/>
  <c r="H22" i="1"/>
  <c r="AG16" i="1"/>
  <c r="AD16" i="1"/>
  <c r="AO14" i="1"/>
  <c r="AP12" i="1"/>
  <c r="AP11" i="1"/>
  <c r="AP10" i="1"/>
  <c r="AO12" i="1"/>
  <c r="AO11" i="1"/>
  <c r="AO10" i="1"/>
  <c r="P11" i="1"/>
  <c r="T14" i="1"/>
  <c r="AB10" i="1" l="1"/>
  <c r="V11" i="1"/>
  <c r="T12" i="1"/>
  <c r="T10" i="1"/>
  <c r="V10" i="1" s="1"/>
  <c r="W10" i="1" s="1"/>
  <c r="X10" i="1" s="1"/>
  <c r="P10" i="1"/>
  <c r="H10" i="1"/>
  <c r="J10" i="1" s="1"/>
  <c r="K10" i="1" s="1"/>
  <c r="M10" i="1" s="1"/>
  <c r="F12" i="1"/>
  <c r="E12" i="1"/>
  <c r="T23" i="1"/>
  <c r="T24" i="1"/>
  <c r="AP16" i="1"/>
  <c r="AP15" i="1"/>
  <c r="AP14" i="1"/>
  <c r="AO20" i="1"/>
  <c r="AO19" i="1"/>
  <c r="AO18" i="1"/>
  <c r="AP21" i="1"/>
  <c r="AP20" i="1"/>
  <c r="AP19" i="1"/>
  <c r="AP18" i="1"/>
  <c r="AP23" i="1"/>
  <c r="AP24" i="1"/>
  <c r="AO24" i="1"/>
  <c r="AO23" i="1"/>
  <c r="F21" i="1"/>
  <c r="E21" i="1"/>
  <c r="AB21" i="1" s="1"/>
  <c r="T16" i="1"/>
  <c r="AB16" i="1"/>
  <c r="AB11" i="1"/>
  <c r="AB18" i="1"/>
  <c r="AB19" i="1"/>
  <c r="AB20" i="1"/>
  <c r="AB23" i="1"/>
  <c r="AB24" i="1"/>
  <c r="AB15" i="1"/>
  <c r="AB14" i="1"/>
  <c r="AO21" i="1"/>
  <c r="AO15" i="1"/>
  <c r="AO16" i="1"/>
  <c r="P14" i="1"/>
  <c r="T15" i="1"/>
  <c r="H14" i="1"/>
  <c r="J14" i="1" s="1"/>
  <c r="K14" i="1" s="1"/>
  <c r="V14" i="1"/>
  <c r="W14" i="1" s="1"/>
  <c r="X14" i="1" s="1"/>
  <c r="H12" i="1" l="1"/>
  <c r="Q10" i="1"/>
  <c r="Y10" i="1" s="1"/>
  <c r="Z10" i="1"/>
  <c r="AC10" i="1" s="1"/>
  <c r="AD10" i="1" s="1"/>
  <c r="AB12" i="1"/>
  <c r="Z14" i="1"/>
  <c r="AC14" i="1" s="1"/>
  <c r="AD14" i="1" s="1"/>
  <c r="M14" i="1"/>
  <c r="Q14" i="1" s="1"/>
  <c r="Y14" i="1" s="1"/>
  <c r="AF10" i="1" l="1"/>
  <c r="AG10" i="1" s="1"/>
  <c r="V12" i="1"/>
  <c r="W12" i="1" s="1"/>
  <c r="X12" i="1" s="1"/>
  <c r="T18" i="1"/>
  <c r="V18" i="1" s="1"/>
  <c r="W18" i="1" s="1"/>
  <c r="X18" i="1" s="1"/>
  <c r="T19" i="1"/>
  <c r="V19" i="1" s="1"/>
  <c r="W19" i="1" s="1"/>
  <c r="X19" i="1" s="1"/>
  <c r="T20" i="1"/>
  <c r="V20" i="1" s="1"/>
  <c r="W20" i="1" s="1"/>
  <c r="X20" i="1" s="1"/>
  <c r="V21" i="1"/>
  <c r="W21" i="1" s="1"/>
  <c r="X21" i="1" s="1"/>
  <c r="V23" i="1"/>
  <c r="W23" i="1" s="1"/>
  <c r="X23" i="1" s="1"/>
  <c r="V24" i="1"/>
  <c r="W24" i="1" s="1"/>
  <c r="X24" i="1" s="1"/>
  <c r="V26" i="1"/>
  <c r="W26" i="1" s="1"/>
  <c r="X26" i="1" s="1"/>
  <c r="V27" i="1"/>
  <c r="W27" i="1" s="1"/>
  <c r="X27" i="1" s="1"/>
  <c r="V29" i="1"/>
  <c r="W29" i="1" s="1"/>
  <c r="X29" i="1" s="1"/>
  <c r="P12" i="1"/>
  <c r="P19" i="1"/>
  <c r="P20" i="1"/>
  <c r="P21" i="1"/>
  <c r="P24" i="1"/>
  <c r="P25" i="1"/>
  <c r="P26" i="1"/>
  <c r="P27" i="1"/>
  <c r="P28" i="1"/>
  <c r="V49" i="1"/>
  <c r="W49" i="1" s="1"/>
  <c r="X49" i="1" s="1"/>
  <c r="V50" i="1"/>
  <c r="W50" i="1" s="1"/>
  <c r="X50" i="1" s="1"/>
  <c r="V51" i="1"/>
  <c r="W51" i="1" s="1"/>
  <c r="X51" i="1" s="1"/>
  <c r="V52" i="1"/>
  <c r="W52" i="1" s="1"/>
  <c r="X52" i="1" s="1"/>
  <c r="V53" i="1"/>
  <c r="W53" i="1" s="1"/>
  <c r="X53" i="1" s="1"/>
  <c r="P49" i="1"/>
  <c r="Q49" i="1" s="1"/>
  <c r="P50" i="1"/>
  <c r="Q50" i="1" s="1"/>
  <c r="P51" i="1"/>
  <c r="Q51" i="1" s="1"/>
  <c r="P52" i="1"/>
  <c r="Q52" i="1" s="1"/>
  <c r="P53" i="1"/>
  <c r="Q53" i="1" s="1"/>
  <c r="V16" i="1"/>
  <c r="W16" i="1" s="1"/>
  <c r="X16" i="1" s="1"/>
  <c r="P16" i="1"/>
  <c r="V15" i="1"/>
  <c r="P15" i="1"/>
  <c r="V48" i="1"/>
  <c r="W48" i="1" s="1"/>
  <c r="X48" i="1" s="1"/>
  <c r="P48" i="1"/>
  <c r="Q48" i="1" s="1"/>
  <c r="V47" i="1"/>
  <c r="W47" i="1" s="1"/>
  <c r="X47" i="1" s="1"/>
  <c r="P47" i="1"/>
  <c r="Q47" i="1" s="1"/>
  <c r="V46" i="1"/>
  <c r="W46" i="1" s="1"/>
  <c r="X46" i="1" s="1"/>
  <c r="P46" i="1"/>
  <c r="Q46" i="1" s="1"/>
  <c r="V45" i="1"/>
  <c r="W45" i="1" s="1"/>
  <c r="X45" i="1" s="1"/>
  <c r="P45" i="1"/>
  <c r="Q45" i="1" s="1"/>
  <c r="V44" i="1"/>
  <c r="W44" i="1" s="1"/>
  <c r="X44" i="1" s="1"/>
  <c r="P44" i="1"/>
  <c r="Q44" i="1" s="1"/>
  <c r="V43" i="1"/>
  <c r="W43" i="1" s="1"/>
  <c r="X43" i="1" s="1"/>
  <c r="P43" i="1"/>
  <c r="Q43" i="1" s="1"/>
  <c r="V42" i="1"/>
  <c r="W42" i="1" s="1"/>
  <c r="X42" i="1" s="1"/>
  <c r="P42" i="1"/>
  <c r="Q42" i="1" s="1"/>
  <c r="V41" i="1"/>
  <c r="W41" i="1" s="1"/>
  <c r="X41" i="1" s="1"/>
  <c r="P41" i="1"/>
  <c r="Q41" i="1" s="1"/>
  <c r="V40" i="1"/>
  <c r="W40" i="1" s="1"/>
  <c r="X40" i="1" s="1"/>
  <c r="P40" i="1"/>
  <c r="Q40" i="1" s="1"/>
  <c r="V39" i="1"/>
  <c r="W39" i="1" s="1"/>
  <c r="X39" i="1" s="1"/>
  <c r="P39" i="1"/>
  <c r="Q39" i="1" s="1"/>
  <c r="V38" i="1"/>
  <c r="W38" i="1" s="1"/>
  <c r="X38" i="1" s="1"/>
  <c r="P38" i="1"/>
  <c r="Q38" i="1" s="1"/>
  <c r="V37" i="1"/>
  <c r="W37" i="1" s="1"/>
  <c r="X37" i="1" s="1"/>
  <c r="P37" i="1"/>
  <c r="Q37" i="1" s="1"/>
  <c r="V36" i="1"/>
  <c r="W36" i="1" s="1"/>
  <c r="X36" i="1" s="1"/>
  <c r="P36" i="1"/>
  <c r="Q36" i="1" s="1"/>
  <c r="V35" i="1"/>
  <c r="W35" i="1" s="1"/>
  <c r="X35" i="1" s="1"/>
  <c r="P35" i="1"/>
  <c r="Q35" i="1" s="1"/>
  <c r="V34" i="1"/>
  <c r="W34" i="1" s="1"/>
  <c r="X34" i="1" s="1"/>
  <c r="P34" i="1"/>
  <c r="Q34" i="1" s="1"/>
  <c r="V33" i="1"/>
  <c r="W33" i="1" s="1"/>
  <c r="X33" i="1" s="1"/>
  <c r="P33" i="1"/>
  <c r="Q33" i="1" s="1"/>
  <c r="V32" i="1"/>
  <c r="W32" i="1" s="1"/>
  <c r="X32" i="1" s="1"/>
  <c r="P32" i="1"/>
  <c r="Q32" i="1" s="1"/>
  <c r="V31" i="1"/>
  <c r="W31" i="1" s="1"/>
  <c r="X31" i="1" s="1"/>
  <c r="P31" i="1"/>
  <c r="Q31" i="1" s="1"/>
  <c r="V30" i="1"/>
  <c r="W30" i="1" s="1"/>
  <c r="X30" i="1" s="1"/>
  <c r="P30" i="1"/>
  <c r="Q30" i="1" s="1"/>
  <c r="P29" i="1"/>
  <c r="V28" i="1"/>
  <c r="W28" i="1" s="1"/>
  <c r="X28" i="1" s="1"/>
  <c r="V25" i="1"/>
  <c r="W25" i="1" s="1"/>
  <c r="X25" i="1" s="1"/>
  <c r="P23" i="1"/>
  <c r="P18" i="1"/>
  <c r="W11" i="1"/>
  <c r="X11" i="1" s="1"/>
  <c r="G54" i="6"/>
  <c r="I54" i="6" s="1"/>
  <c r="J54" i="6" s="1"/>
  <c r="G53" i="6"/>
  <c r="I53" i="6" s="1"/>
  <c r="J53" i="6" s="1"/>
  <c r="G52" i="6"/>
  <c r="I52" i="6" s="1"/>
  <c r="J52" i="6" s="1"/>
  <c r="G51" i="6"/>
  <c r="I51" i="6" s="1"/>
  <c r="J51" i="6" s="1"/>
  <c r="G50" i="6"/>
  <c r="I50" i="6" s="1"/>
  <c r="J50" i="6" s="1"/>
  <c r="G49" i="6"/>
  <c r="I49" i="6" s="1"/>
  <c r="J49" i="6" s="1"/>
  <c r="G48" i="6"/>
  <c r="I48" i="6" s="1"/>
  <c r="J48" i="6" s="1"/>
  <c r="G47" i="6"/>
  <c r="I47" i="6" s="1"/>
  <c r="J47" i="6" s="1"/>
  <c r="G46" i="6"/>
  <c r="I46" i="6" s="1"/>
  <c r="J46" i="6" s="1"/>
  <c r="G45" i="6"/>
  <c r="I45" i="6" s="1"/>
  <c r="J45" i="6" s="1"/>
  <c r="G44" i="6"/>
  <c r="I44" i="6" s="1"/>
  <c r="J44" i="6" s="1"/>
  <c r="G43" i="6"/>
  <c r="I43" i="6" s="1"/>
  <c r="J43" i="6" s="1"/>
  <c r="G42" i="6"/>
  <c r="I42" i="6" s="1"/>
  <c r="J42" i="6" s="1"/>
  <c r="G41" i="6"/>
  <c r="I41" i="6" s="1"/>
  <c r="J41" i="6" s="1"/>
  <c r="G40" i="6"/>
  <c r="I40" i="6" s="1"/>
  <c r="J40" i="6" s="1"/>
  <c r="G39" i="6"/>
  <c r="I39" i="6" s="1"/>
  <c r="J39" i="6" s="1"/>
  <c r="G38" i="6"/>
  <c r="I38" i="6" s="1"/>
  <c r="J38" i="6" s="1"/>
  <c r="G37" i="6"/>
  <c r="I37" i="6" s="1"/>
  <c r="J37" i="6" s="1"/>
  <c r="G36" i="6"/>
  <c r="I36" i="6" s="1"/>
  <c r="J36" i="6" s="1"/>
  <c r="G35" i="6"/>
  <c r="I35" i="6" s="1"/>
  <c r="J35" i="6" s="1"/>
  <c r="G34" i="6"/>
  <c r="I34" i="6" s="1"/>
  <c r="J34" i="6" s="1"/>
  <c r="G33" i="6"/>
  <c r="I33" i="6" s="1"/>
  <c r="J33" i="6" s="1"/>
  <c r="G32" i="6"/>
  <c r="I32" i="6" s="1"/>
  <c r="J32" i="6" s="1"/>
  <c r="G31" i="6"/>
  <c r="I31" i="6" s="1"/>
  <c r="J31" i="6" s="1"/>
  <c r="G30" i="6"/>
  <c r="I30" i="6" s="1"/>
  <c r="J30" i="6" s="1"/>
  <c r="G29" i="6"/>
  <c r="I29" i="6" s="1"/>
  <c r="J29" i="6" s="1"/>
  <c r="G28" i="6"/>
  <c r="I28" i="6" s="1"/>
  <c r="J28" i="6" s="1"/>
  <c r="I27" i="6"/>
  <c r="J27" i="6" s="1"/>
  <c r="G27" i="6"/>
  <c r="G26" i="6"/>
  <c r="I26" i="6" s="1"/>
  <c r="J26" i="6" s="1"/>
  <c r="G25" i="6"/>
  <c r="I25" i="6" s="1"/>
  <c r="J25" i="6" s="1"/>
  <c r="G24" i="6"/>
  <c r="I24" i="6" s="1"/>
  <c r="J24" i="6" s="1"/>
  <c r="G23" i="6"/>
  <c r="I23" i="6" s="1"/>
  <c r="J23" i="6" s="1"/>
  <c r="G22" i="6"/>
  <c r="I22" i="6" s="1"/>
  <c r="J22" i="6" s="1"/>
  <c r="G21" i="6"/>
  <c r="I21" i="6" s="1"/>
  <c r="J21" i="6" s="1"/>
  <c r="G20" i="6"/>
  <c r="I20" i="6" s="1"/>
  <c r="J20" i="6" s="1"/>
  <c r="G19" i="6"/>
  <c r="I19" i="6" s="1"/>
  <c r="J19" i="6" s="1"/>
  <c r="G18" i="6"/>
  <c r="I18" i="6" s="1"/>
  <c r="J18" i="6" s="1"/>
  <c r="G17" i="6"/>
  <c r="I17" i="6" s="1"/>
  <c r="J17" i="6" s="1"/>
  <c r="G16" i="6"/>
  <c r="I16" i="6" s="1"/>
  <c r="J16" i="6" s="1"/>
  <c r="G15" i="6"/>
  <c r="I15" i="6" s="1"/>
  <c r="J15" i="6" s="1"/>
  <c r="G14" i="6"/>
  <c r="I14" i="6" s="1"/>
  <c r="J14" i="6" s="1"/>
  <c r="G13" i="6"/>
  <c r="I13" i="6" s="1"/>
  <c r="J13" i="6" s="1"/>
  <c r="G12" i="6"/>
  <c r="I12" i="6" s="1"/>
  <c r="J12" i="6" s="1"/>
  <c r="G11" i="6"/>
  <c r="I11" i="6" s="1"/>
  <c r="J11" i="6" s="1"/>
  <c r="G10" i="6"/>
  <c r="I10" i="6" s="1"/>
  <c r="J10" i="6" s="1"/>
  <c r="N49" i="3"/>
  <c r="O49" i="3" s="1"/>
  <c r="P49" i="3" s="1"/>
  <c r="N48" i="3"/>
  <c r="O48" i="3" s="1"/>
  <c r="P48" i="3" s="1"/>
  <c r="N47" i="3"/>
  <c r="O47" i="3" s="1"/>
  <c r="P47" i="3" s="1"/>
  <c r="N46" i="3"/>
  <c r="O46" i="3" s="1"/>
  <c r="P46" i="3" s="1"/>
  <c r="N45" i="3"/>
  <c r="O45" i="3" s="1"/>
  <c r="P45" i="3" s="1"/>
  <c r="N44" i="3"/>
  <c r="O44" i="3" s="1"/>
  <c r="P44" i="3" s="1"/>
  <c r="N43" i="3"/>
  <c r="O43" i="3" s="1"/>
  <c r="P43" i="3" s="1"/>
  <c r="N42" i="3"/>
  <c r="O42" i="3" s="1"/>
  <c r="P42" i="3" s="1"/>
  <c r="Q42" i="3" s="1"/>
  <c r="N41" i="3"/>
  <c r="O41" i="3" s="1"/>
  <c r="P41" i="3" s="1"/>
  <c r="N40" i="3"/>
  <c r="O40" i="3" s="1"/>
  <c r="P40" i="3" s="1"/>
  <c r="N39" i="3"/>
  <c r="O39" i="3" s="1"/>
  <c r="P39" i="3" s="1"/>
  <c r="Q39" i="3" s="1"/>
  <c r="N38" i="3"/>
  <c r="O38" i="3" s="1"/>
  <c r="P38" i="3" s="1"/>
  <c r="N37" i="3"/>
  <c r="O37" i="3" s="1"/>
  <c r="P37" i="3" s="1"/>
  <c r="N36" i="3"/>
  <c r="O36" i="3" s="1"/>
  <c r="P36" i="3" s="1"/>
  <c r="N35" i="3"/>
  <c r="O35" i="3" s="1"/>
  <c r="P35" i="3" s="1"/>
  <c r="N34" i="3"/>
  <c r="O34" i="3" s="1"/>
  <c r="P34" i="3" s="1"/>
  <c r="Q34" i="3" s="1"/>
  <c r="O33" i="3"/>
  <c r="P33" i="3" s="1"/>
  <c r="N33" i="3"/>
  <c r="N32" i="3"/>
  <c r="O32" i="3" s="1"/>
  <c r="P32" i="3" s="1"/>
  <c r="N31" i="3"/>
  <c r="O31" i="3" s="1"/>
  <c r="P31" i="3" s="1"/>
  <c r="N30" i="3"/>
  <c r="O30" i="3" s="1"/>
  <c r="P30" i="3" s="1"/>
  <c r="N29" i="3"/>
  <c r="O29" i="3" s="1"/>
  <c r="P29" i="3" s="1"/>
  <c r="Q29" i="3" s="1"/>
  <c r="N28" i="3"/>
  <c r="O28" i="3" s="1"/>
  <c r="P28" i="3" s="1"/>
  <c r="N27" i="3"/>
  <c r="O27" i="3" s="1"/>
  <c r="P27" i="3" s="1"/>
  <c r="I49" i="3"/>
  <c r="H49" i="3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I33" i="3"/>
  <c r="H33" i="3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53" i="1"/>
  <c r="J53" i="1" s="1"/>
  <c r="K53" i="1" s="1"/>
  <c r="H52" i="1"/>
  <c r="J52" i="1" s="1"/>
  <c r="K52" i="1" s="1"/>
  <c r="H51" i="1"/>
  <c r="J51" i="1" s="1"/>
  <c r="K51" i="1" s="1"/>
  <c r="H50" i="1"/>
  <c r="J50" i="1" s="1"/>
  <c r="K50" i="1" s="1"/>
  <c r="H49" i="1"/>
  <c r="J49" i="1" s="1"/>
  <c r="K49" i="1" s="1"/>
  <c r="H48" i="1"/>
  <c r="J48" i="1" s="1"/>
  <c r="K48" i="1" s="1"/>
  <c r="H47" i="1"/>
  <c r="J47" i="1" s="1"/>
  <c r="K47" i="1" s="1"/>
  <c r="H46" i="1"/>
  <c r="J46" i="1" s="1"/>
  <c r="K46" i="1" s="1"/>
  <c r="H45" i="1"/>
  <c r="J45" i="1" s="1"/>
  <c r="K45" i="1" s="1"/>
  <c r="H44" i="1"/>
  <c r="J44" i="1" s="1"/>
  <c r="K44" i="1" s="1"/>
  <c r="H43" i="1"/>
  <c r="J43" i="1" s="1"/>
  <c r="K43" i="1" s="1"/>
  <c r="H42" i="1"/>
  <c r="J42" i="1" s="1"/>
  <c r="K42" i="1" s="1"/>
  <c r="H41" i="1"/>
  <c r="J41" i="1" s="1"/>
  <c r="K41" i="1" s="1"/>
  <c r="H40" i="1"/>
  <c r="J40" i="1" s="1"/>
  <c r="K40" i="1" s="1"/>
  <c r="H39" i="1"/>
  <c r="J39" i="1" s="1"/>
  <c r="K39" i="1" s="1"/>
  <c r="H38" i="1"/>
  <c r="J38" i="1" s="1"/>
  <c r="K38" i="1" s="1"/>
  <c r="H37" i="1"/>
  <c r="J37" i="1" s="1"/>
  <c r="K37" i="1" s="1"/>
  <c r="H36" i="1"/>
  <c r="J36" i="1" s="1"/>
  <c r="K36" i="1" s="1"/>
  <c r="H35" i="1"/>
  <c r="J35" i="1" s="1"/>
  <c r="K35" i="1" s="1"/>
  <c r="H34" i="1"/>
  <c r="J34" i="1" s="1"/>
  <c r="K34" i="1" s="1"/>
  <c r="H33" i="1"/>
  <c r="J33" i="1" s="1"/>
  <c r="K33" i="1" s="1"/>
  <c r="H32" i="1"/>
  <c r="J32" i="1" s="1"/>
  <c r="K32" i="1" s="1"/>
  <c r="H31" i="1"/>
  <c r="J31" i="1" s="1"/>
  <c r="K31" i="1" s="1"/>
  <c r="H30" i="1"/>
  <c r="J30" i="1" s="1"/>
  <c r="K30" i="1" s="1"/>
  <c r="H29" i="1"/>
  <c r="J29" i="1" s="1"/>
  <c r="K29" i="1" s="1"/>
  <c r="H28" i="1"/>
  <c r="J28" i="1" s="1"/>
  <c r="K28" i="1" s="1"/>
  <c r="H27" i="1"/>
  <c r="J27" i="1" s="1"/>
  <c r="K27" i="1" s="1"/>
  <c r="H26" i="1"/>
  <c r="J26" i="1" s="1"/>
  <c r="K26" i="1" s="1"/>
  <c r="AF14" i="1" l="1"/>
  <c r="AG14" i="1" s="1"/>
  <c r="Q27" i="1"/>
  <c r="Y27" i="1" s="1"/>
  <c r="Q28" i="1"/>
  <c r="Y28" i="1" s="1"/>
  <c r="Q29" i="1"/>
  <c r="Y29" i="1" s="1"/>
  <c r="Q26" i="1"/>
  <c r="Y26" i="1" s="1"/>
  <c r="Y52" i="1"/>
  <c r="Y53" i="1"/>
  <c r="Y51" i="1"/>
  <c r="Y50" i="1"/>
  <c r="Y49" i="1"/>
  <c r="Y31" i="1"/>
  <c r="Y37" i="1"/>
  <c r="Y43" i="1"/>
  <c r="Y33" i="1"/>
  <c r="Y39" i="1"/>
  <c r="Y45" i="1"/>
  <c r="Y34" i="1"/>
  <c r="Y40" i="1"/>
  <c r="Y46" i="1"/>
  <c r="W15" i="1"/>
  <c r="X15" i="1" s="1"/>
  <c r="Y32" i="1"/>
  <c r="Y38" i="1"/>
  <c r="Y44" i="1"/>
  <c r="Y35" i="1"/>
  <c r="Y41" i="1"/>
  <c r="Y47" i="1"/>
  <c r="Y30" i="1"/>
  <c r="Y36" i="1"/>
  <c r="Y42" i="1"/>
  <c r="Y48" i="1"/>
  <c r="Q30" i="3"/>
  <c r="Q31" i="3"/>
  <c r="Q43" i="3"/>
  <c r="Q35" i="3"/>
  <c r="Q46" i="3"/>
  <c r="Q47" i="3"/>
  <c r="Q27" i="3"/>
  <c r="Q38" i="3"/>
  <c r="Q49" i="3"/>
  <c r="Q45" i="3"/>
  <c r="Q37" i="3"/>
  <c r="Q44" i="3"/>
  <c r="Q28" i="3"/>
  <c r="Q36" i="3"/>
  <c r="Q32" i="3"/>
  <c r="Q40" i="3"/>
  <c r="Q48" i="3"/>
  <c r="Q33" i="3"/>
  <c r="Q41" i="3"/>
  <c r="N18" i="3"/>
  <c r="O18" i="3" s="1"/>
  <c r="P18" i="3" s="1"/>
  <c r="H18" i="3"/>
  <c r="I18" i="3" s="1"/>
  <c r="Q18" i="3" l="1"/>
  <c r="N15" i="3"/>
  <c r="O15" i="3" s="1"/>
  <c r="P15" i="3" s="1"/>
  <c r="H15" i="3"/>
  <c r="I15" i="3" s="1"/>
  <c r="H19" i="1"/>
  <c r="H11" i="1"/>
  <c r="J11" i="1" s="1"/>
  <c r="K11" i="1" s="1"/>
  <c r="M11" i="1" s="1"/>
  <c r="Q11" i="1" s="1"/>
  <c r="Y11" i="1" s="1"/>
  <c r="Z11" i="1" l="1"/>
  <c r="AC11" i="1" s="1"/>
  <c r="AD11" i="1" s="1"/>
  <c r="Q15" i="3"/>
  <c r="H18" i="1"/>
  <c r="J18" i="1" s="1"/>
  <c r="K18" i="1" s="1"/>
  <c r="J19" i="1"/>
  <c r="K19" i="1" s="1"/>
  <c r="H24" i="1"/>
  <c r="J24" i="1" s="1"/>
  <c r="K24" i="1" s="1"/>
  <c r="H20" i="1"/>
  <c r="J20" i="1" s="1"/>
  <c r="K20" i="1" s="1"/>
  <c r="AF11" i="1" l="1"/>
  <c r="AG11" i="1" s="1"/>
  <c r="M24" i="1"/>
  <c r="Q24" i="1" s="1"/>
  <c r="Y24" i="1" s="1"/>
  <c r="Z24" i="1"/>
  <c r="AF24" i="1" s="1"/>
  <c r="Z18" i="1"/>
  <c r="AF18" i="1" s="1"/>
  <c r="M18" i="1"/>
  <c r="Q18" i="1" s="1"/>
  <c r="Y18" i="1" s="1"/>
  <c r="AC18" i="1" s="1"/>
  <c r="Z19" i="1"/>
  <c r="AF19" i="1" s="1"/>
  <c r="M19" i="1"/>
  <c r="Q19" i="1" s="1"/>
  <c r="Y19" i="1" s="1"/>
  <c r="AC19" i="1" s="1"/>
  <c r="Z20" i="1"/>
  <c r="AF20" i="1" s="1"/>
  <c r="M20" i="1"/>
  <c r="Q20" i="1" s="1"/>
  <c r="Y20" i="1" s="1"/>
  <c r="AC20" i="1" s="1"/>
  <c r="H23" i="1"/>
  <c r="J23" i="1" s="1"/>
  <c r="K23" i="1" s="1"/>
  <c r="H21" i="1"/>
  <c r="J21" i="1" s="1"/>
  <c r="K21" i="1" s="1"/>
  <c r="H25" i="1"/>
  <c r="J25" i="1" s="1"/>
  <c r="K25" i="1" s="1"/>
  <c r="M21" i="1" l="1"/>
  <c r="Q21" i="1" s="1"/>
  <c r="Y21" i="1" s="1"/>
  <c r="Z21" i="1"/>
  <c r="AF21" i="1" s="1"/>
  <c r="Q25" i="1"/>
  <c r="Y25" i="1" s="1"/>
  <c r="AC24" i="1"/>
  <c r="M23" i="1"/>
  <c r="Q23" i="1" s="1"/>
  <c r="Y23" i="1" s="1"/>
  <c r="Z23" i="1"/>
  <c r="AF23" i="1" s="1"/>
  <c r="J12" i="1"/>
  <c r="K12" i="1" s="1"/>
  <c r="N24" i="3"/>
  <c r="O24" i="3" s="1"/>
  <c r="P24" i="3" s="1"/>
  <c r="H24" i="3"/>
  <c r="I24" i="3" s="1"/>
  <c r="N13" i="3"/>
  <c r="O13" i="3" s="1"/>
  <c r="P13" i="3" s="1"/>
  <c r="H13" i="3"/>
  <c r="I13" i="3" s="1"/>
  <c r="AC21" i="1" l="1"/>
  <c r="AC23" i="1"/>
  <c r="M12" i="1"/>
  <c r="Q12" i="1" s="1"/>
  <c r="Y12" i="1" s="1"/>
  <c r="Z12" i="1"/>
  <c r="AC12" i="1" s="1"/>
  <c r="AD12" i="1" s="1"/>
  <c r="Q24" i="3"/>
  <c r="Q13" i="3"/>
  <c r="N26" i="3"/>
  <c r="O26" i="3" s="1"/>
  <c r="P26" i="3" s="1"/>
  <c r="H26" i="3"/>
  <c r="I26" i="3" s="1"/>
  <c r="N25" i="3"/>
  <c r="O25" i="3" s="1"/>
  <c r="P25" i="3" s="1"/>
  <c r="H25" i="3"/>
  <c r="I25" i="3" s="1"/>
  <c r="N23" i="3"/>
  <c r="O23" i="3" s="1"/>
  <c r="P23" i="3" s="1"/>
  <c r="H23" i="3"/>
  <c r="I23" i="3" s="1"/>
  <c r="N22" i="3"/>
  <c r="O22" i="3" s="1"/>
  <c r="P22" i="3" s="1"/>
  <c r="H22" i="3"/>
  <c r="I22" i="3" s="1"/>
  <c r="N21" i="3"/>
  <c r="O21" i="3" s="1"/>
  <c r="P21" i="3" s="1"/>
  <c r="H21" i="3"/>
  <c r="I21" i="3" s="1"/>
  <c r="N20" i="3"/>
  <c r="O20" i="3" s="1"/>
  <c r="P20" i="3" s="1"/>
  <c r="H20" i="3"/>
  <c r="I20" i="3" s="1"/>
  <c r="N19" i="3"/>
  <c r="O19" i="3" s="1"/>
  <c r="P19" i="3" s="1"/>
  <c r="H19" i="3"/>
  <c r="I19" i="3" s="1"/>
  <c r="N17" i="3"/>
  <c r="O17" i="3" s="1"/>
  <c r="P17" i="3" s="1"/>
  <c r="H17" i="3"/>
  <c r="I17" i="3" s="1"/>
  <c r="N16" i="3"/>
  <c r="O16" i="3" s="1"/>
  <c r="P16" i="3" s="1"/>
  <c r="H16" i="3"/>
  <c r="I16" i="3" s="1"/>
  <c r="N14" i="3"/>
  <c r="O14" i="3" s="1"/>
  <c r="P14" i="3" s="1"/>
  <c r="H14" i="3"/>
  <c r="I14" i="3" s="1"/>
  <c r="N12" i="3"/>
  <c r="O12" i="3" s="1"/>
  <c r="P12" i="3" s="1"/>
  <c r="H12" i="3"/>
  <c r="I12" i="3" s="1"/>
  <c r="N11" i="3"/>
  <c r="O11" i="3" s="1"/>
  <c r="P11" i="3" s="1"/>
  <c r="H11" i="3"/>
  <c r="I11" i="3" s="1"/>
  <c r="N10" i="3"/>
  <c r="O10" i="3" s="1"/>
  <c r="P10" i="3" s="1"/>
  <c r="H10" i="3"/>
  <c r="I10" i="3" s="1"/>
  <c r="AF12" i="1" l="1"/>
  <c r="AG12" i="1" s="1"/>
  <c r="AD18" i="1"/>
  <c r="AD19" i="1" s="1"/>
  <c r="AD20" i="1" s="1"/>
  <c r="AD21" i="1" s="1"/>
  <c r="AD23" i="1" s="1"/>
  <c r="AD24" i="1" s="1"/>
  <c r="H15" i="1"/>
  <c r="J15" i="1" s="1"/>
  <c r="K15" i="1" s="1"/>
  <c r="Z15" i="1" s="1"/>
  <c r="AF15" i="1" s="1"/>
  <c r="AG15" i="1" s="1"/>
  <c r="H16" i="1"/>
  <c r="J16" i="1" s="1"/>
  <c r="K16" i="1" s="1"/>
  <c r="Q26" i="3"/>
  <c r="Q21" i="3"/>
  <c r="Q25" i="3"/>
  <c r="Q10" i="3"/>
  <c r="Q17" i="3"/>
  <c r="Q23" i="3"/>
  <c r="Q16" i="3"/>
  <c r="Q20" i="3"/>
  <c r="Q14" i="3"/>
  <c r="Q19" i="3"/>
  <c r="Q22" i="3"/>
  <c r="Q12" i="3"/>
  <c r="Q11" i="3"/>
  <c r="Z16" i="1" l="1"/>
  <c r="AF16" i="1" s="1"/>
  <c r="M16" i="1"/>
  <c r="Q16" i="1" s="1"/>
  <c r="Y16" i="1" s="1"/>
  <c r="M15" i="1"/>
  <c r="Q15" i="1" s="1"/>
  <c r="Y15" i="1" s="1"/>
  <c r="AC15" i="1" l="1"/>
  <c r="AD15" i="1" s="1"/>
  <c r="AC16" i="1"/>
  <c r="AG18" i="1" l="1"/>
  <c r="AG19" i="1" s="1"/>
  <c r="AG20" i="1" s="1"/>
  <c r="AG21" i="1" s="1"/>
  <c r="AG23" i="1" l="1"/>
  <c r="AG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tc={962B5F96-15DA-4D51-9607-A4B4455A1F6F}</author>
    <author>tc={0895EB75-F789-4A23-B458-DA0C79C66A48}</author>
    <author>tc={34AF0662-404D-4537-831E-6136A072FD0A}</author>
    <author>tc={97868EAD-6526-4B41-86CA-B3A1C6337A9B}</author>
    <author>tc={68CEC3E3-BF24-4F17-BAA6-DFC9C94A4B1F}</author>
    <author>tc={E85A5A72-63C0-444C-98AF-471107D75BA7}</author>
    <author>tc={5A034446-EC89-4596-8A0D-AD71FC57BC89}</author>
    <author>tc={2F2E31D2-2762-4D34-ABA0-102957F89EDA}</author>
    <author>tc={D7FE4566-3CFD-41C2-A736-ECDB2C638D0D}</author>
    <author>tc={74A57AF1-8E31-4A87-B052-5D6B17C15F94}</author>
    <author>tc={4E8E98D6-FD45-4929-BFE6-10E6DEAEC8FA}</author>
  </authors>
  <commentList>
    <comment ref="F12" authorId="0" shapeId="0" xr:uid="{962B5F96-15DA-4D51-9607-A4B4455A1F6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Moved offsite area to paved, not grassy since it is all parking
</t>
      </text>
    </comment>
    <comment ref="L12" authorId="1" shapeId="0" xr:uid="{0895EB75-F789-4A23-B458-DA0C79C66A4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include the entire trib area, not just within the project.  Update to include parking lot sheet flow length</t>
      </text>
    </comment>
    <comment ref="AD12" authorId="2" shapeId="0" xr:uid="{34AF0662-404D-4537-831E-6136A072FD0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Let's add in the culverts in the cumulative flow column, that way we get the Q's for the individual areas
</t>
      </text>
    </comment>
    <comment ref="AH12" authorId="3" shapeId="0" xr:uid="{97868EAD-6526-4B41-86CA-B3A1C6337A9B}">
      <text>
        <t>[Threaded comment]
Your version of Excel allows you to read this threaded comment; however, any edits to it will get removed if the file is opened in a newer version of Excel. Learn more: https://go.microsoft.com/fwlink/?linkid=870924
Comment:
    Existing ditch elev. is 572.5 at outlet.  Update CDSS calcs to reflect this and the increase Q's for the parking being moved to impervious
Reply:
    This will make a low spot between pipe runs</t>
      </text>
    </comment>
    <comment ref="AH14" authorId="4" shapeId="0" xr:uid="{68CEC3E3-BF24-4F17-BAA6-DFC9C94A4B1F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calcs if Q changes due to redirect D1 ditch.  Cover could be an issue</t>
      </text>
    </comment>
    <comment ref="AH15" authorId="5" shapeId="0" xr:uid="{E85A5A72-63C0-444C-98AF-471107D75BA7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calcs if Q changes
Confirm pipe inverts and ditch FL - does not seem like there is enough cover here</t>
      </text>
    </comment>
    <comment ref="C16" authorId="6" shapeId="0" xr:uid="{5A034446-EC89-4596-8A0D-AD71FC57BC89}">
      <text>
        <t>[Threaded comment]
Your version of Excel allows you to read this threaded comment; however, any edits to it will get removed if the file is opened in a newer version of Excel. Learn more: https://go.microsoft.com/fwlink/?linkid=870924
Comment:
    Confirm this pipe is needed - is there a field drive here - it's not shown in the BP linework</t>
      </text>
    </comment>
    <comment ref="AH16" authorId="7" shapeId="0" xr:uid="{2F2E31D2-2762-4D34-ABA0-102957F89EDA}">
      <text>
        <t>[Threaded comment]
Your version of Excel allows you to read this threaded comment; however, any edits to it will get removed if the file is opened in a newer version of Excel. Learn more: https://go.microsoft.com/fwlink/?linkid=870924
Comment:
    There's a lot of fall here into the existing ditch - can the prop. Ditch profile be  updated/lowered to reduce cover issues at upstream drive pipe?</t>
      </text>
    </comment>
    <comment ref="AH18" authorId="8" shapeId="0" xr:uid="{D7FE4566-3CFD-41C2-A736-ECDB2C638D0D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pipe length in CDSS to be the same as the drawing</t>
      </text>
    </comment>
    <comment ref="L21" authorId="9" shapeId="0" xr:uid="{74A57AF1-8E31-4A87-B052-5D6B17C15F94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length makes sense</t>
      </text>
    </comment>
    <comment ref="AQ21" authorId="10" shapeId="0" xr:uid="{4E8E98D6-FD45-4929-BFE6-10E6DEAEC8FA}">
      <text>
        <t>[Threaded comment]
Your version of Excel allows you to read this threaded comment; however, any edits to it will get removed if the file is opened in a newer version of Excel. Learn more: https://go.microsoft.com/fwlink/?linkid=870924
Comment:
    Will need to add additional drainage area for any catch basins added to pipe.  May make more sense to then analyze as a storm sewer run</t>
      </text>
    </comment>
  </commentList>
</comments>
</file>

<file path=xl/sharedStrings.xml><?xml version="1.0" encoding="utf-8"?>
<sst xmlns="http://schemas.openxmlformats.org/spreadsheetml/2006/main" count="160" uniqueCount="80">
  <si>
    <t>Job:</t>
  </si>
  <si>
    <t>Sheet:</t>
  </si>
  <si>
    <t>of</t>
  </si>
  <si>
    <t>Calculated By:</t>
  </si>
  <si>
    <t>Date:</t>
  </si>
  <si>
    <t>Checked By:</t>
  </si>
  <si>
    <t>Weighted Runoff Coefficients</t>
  </si>
  <si>
    <t>Table 1101-2</t>
  </si>
  <si>
    <t>Drainage Area</t>
  </si>
  <si>
    <t>Station</t>
  </si>
  <si>
    <t>Side</t>
  </si>
  <si>
    <t>Total Area (Acres)</t>
  </si>
  <si>
    <t>Paved Area (Acres)</t>
  </si>
  <si>
    <t>C Value</t>
  </si>
  <si>
    <t>Grassy Area (Acres)</t>
  </si>
  <si>
    <t>Sum CA</t>
  </si>
  <si>
    <t>Weighted "C"</t>
  </si>
  <si>
    <t>Time of Concentration (tc)</t>
  </si>
  <si>
    <t>If tc is less than 10 min, use 10 min per Section 1103.3 of L &amp; D Vol. 2.</t>
  </si>
  <si>
    <t>Overland Flow</t>
  </si>
  <si>
    <t>Shallow Concentrated Flow</t>
  </si>
  <si>
    <t>Structure Name</t>
  </si>
  <si>
    <t>Length</t>
  </si>
  <si>
    <t>C Value 
(Table 1101-2)</t>
  </si>
  <si>
    <t>High Point</t>
  </si>
  <si>
    <t>Low Point</t>
  </si>
  <si>
    <t>Slope</t>
  </si>
  <si>
    <t>to (min)</t>
  </si>
  <si>
    <t>K value 
(Table 1101-1)</t>
  </si>
  <si>
    <t>Velocity</t>
  </si>
  <si>
    <t>ts (min)</t>
  </si>
  <si>
    <t>tc (min)</t>
  </si>
  <si>
    <t>From L&amp;D Vol. 2 update:</t>
  </si>
  <si>
    <t>D1</t>
  </si>
  <si>
    <t>628+11.46</t>
  </si>
  <si>
    <t>LT</t>
  </si>
  <si>
    <t>Rational Method (Q)</t>
  </si>
  <si>
    <t>C</t>
  </si>
  <si>
    <t>A</t>
  </si>
  <si>
    <t>D2</t>
  </si>
  <si>
    <t>628+12.60</t>
  </si>
  <si>
    <t>D3</t>
  </si>
  <si>
    <t>D4</t>
  </si>
  <si>
    <t>610+09.87</t>
  </si>
  <si>
    <t>606+99.74</t>
  </si>
  <si>
    <t>600+99.36</t>
  </si>
  <si>
    <t>626+45.76</t>
  </si>
  <si>
    <t>645+45.16</t>
  </si>
  <si>
    <t>641+50.14</t>
  </si>
  <si>
    <t>633+83.21</t>
  </si>
  <si>
    <t>area with sign added, will place catch basin here to collect</t>
  </si>
  <si>
    <t>693+66.29</t>
  </si>
  <si>
    <t>694+80.16</t>
  </si>
  <si>
    <t xml:space="preserve"> </t>
  </si>
  <si>
    <t>I (25 yr, 4%)</t>
  </si>
  <si>
    <t>Q (25 yr, 4%)</t>
  </si>
  <si>
    <t>I (100 yr, 1%)</t>
  </si>
  <si>
    <t>Q (100 yr, 1%)</t>
  </si>
  <si>
    <t>BLC</t>
  </si>
  <si>
    <t>BLS</t>
  </si>
  <si>
    <t xml:space="preserve">ERI-6 Connectivity Corridor </t>
  </si>
  <si>
    <t>Edge of pavement Elev. tail</t>
  </si>
  <si>
    <t>Edge of pavement Elev. head</t>
  </si>
  <si>
    <t>Edge of Path Elev. Tail</t>
  </si>
  <si>
    <t>Edge of Path Elev. Head</t>
  </si>
  <si>
    <t>Contol Water Elev. (25 yr)</t>
  </si>
  <si>
    <t>Contol Water Elev. (100 yr)</t>
  </si>
  <si>
    <t>I</t>
  </si>
  <si>
    <t>O</t>
  </si>
  <si>
    <t>Control Location</t>
  </si>
  <si>
    <t>Drain Area</t>
  </si>
  <si>
    <t>Q 25 Total Run</t>
  </si>
  <si>
    <t>Q 100 Total Run</t>
  </si>
  <si>
    <t>does not meet cover requirements</t>
  </si>
  <si>
    <t>D0</t>
  </si>
  <si>
    <t>Culvert and parking lot areas added, 100 yr above path</t>
  </si>
  <si>
    <t>632+30.40</t>
  </si>
  <si>
    <t>D15</t>
  </si>
  <si>
    <t>D14</t>
  </si>
  <si>
    <t>652+70.31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</si>
</sst>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yy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1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/>
      <protection locked="0"/>
    </xf>
    <xf numFmtId="14" fontId="2" fillId="0" borderId="1" xfId="1" applyNumberFormat="1" applyFont="1" applyBorder="1" applyAlignment="1" applyProtection="1">
      <alignment horizontal="center"/>
      <protection locked="0"/>
    </xf>
    <xf numFmtId="1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Protection="1">
      <protection locked="0"/>
    </xf>
    <xf numFmtId="0" fontId="5" fillId="0" borderId="4" xfId="0" applyFont="1" applyBorder="1" applyAlignment="1">
      <alignment horizontal="center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0" fontId="6" fillId="2" borderId="9" xfId="0" applyFont="1" applyFill="1" applyBorder="1" applyAlignment="1">
      <alignment horizontal="center"/>
    </xf>
    <xf numFmtId="0" fontId="2" fillId="2" borderId="9" xfId="1" applyFont="1" applyFill="1" applyBorder="1" applyAlignment="1" applyProtection="1">
      <alignment horizontal="center"/>
      <protection locked="0"/>
    </xf>
    <xf numFmtId="2" fontId="2" fillId="2" borderId="9" xfId="1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0" fontId="6" fillId="0" borderId="9" xfId="0" applyFont="1" applyBorder="1" applyAlignment="1">
      <alignment horizontal="center"/>
    </xf>
    <xf numFmtId="2" fontId="2" fillId="0" borderId="9" xfId="1" applyNumberFormat="1" applyFont="1" applyBorder="1" applyAlignment="1" applyProtection="1">
      <alignment horizontal="center"/>
      <protection locked="0"/>
    </xf>
    <xf numFmtId="0" fontId="4" fillId="0" borderId="14" xfId="1" applyFont="1" applyBorder="1" applyAlignment="1" applyProtection="1">
      <alignment horizontal="center"/>
      <protection locked="0"/>
    </xf>
    <xf numFmtId="0" fontId="4" fillId="0" borderId="14" xfId="1" applyFont="1" applyBorder="1" applyAlignment="1" applyProtection="1">
      <alignment horizontal="center" wrapText="1"/>
      <protection locked="0"/>
    </xf>
    <xf numFmtId="0" fontId="4" fillId="0" borderId="15" xfId="1" applyFont="1" applyBorder="1" applyAlignment="1" applyProtection="1">
      <alignment horizontal="center"/>
      <protection locked="0"/>
    </xf>
    <xf numFmtId="0" fontId="8" fillId="0" borderId="0" xfId="0" applyFont="1"/>
    <xf numFmtId="0" fontId="9" fillId="0" borderId="0" xfId="1" applyFont="1"/>
    <xf numFmtId="164" fontId="0" fillId="0" borderId="0" xfId="0" applyNumberFormat="1"/>
    <xf numFmtId="0" fontId="6" fillId="0" borderId="8" xfId="0" applyFont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0" borderId="9" xfId="0" applyFont="1" applyBorder="1"/>
    <xf numFmtId="0" fontId="6" fillId="2" borderId="9" xfId="0" applyFont="1" applyFill="1" applyBorder="1"/>
    <xf numFmtId="0" fontId="6" fillId="0" borderId="8" xfId="0" applyFont="1" applyBorder="1"/>
    <xf numFmtId="0" fontId="6" fillId="2" borderId="8" xfId="0" applyFont="1" applyFill="1" applyBorder="1"/>
    <xf numFmtId="1" fontId="2" fillId="2" borderId="9" xfId="1" applyNumberFormat="1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>
      <alignment horizontal="center"/>
    </xf>
    <xf numFmtId="14" fontId="10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4" xfId="1" applyFont="1" applyBorder="1" applyAlignment="1" applyProtection="1">
      <alignment horizontal="center" wrapText="1"/>
      <protection locked="0"/>
    </xf>
    <xf numFmtId="0" fontId="4" fillId="0" borderId="4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2" fontId="6" fillId="2" borderId="9" xfId="0" applyNumberFormat="1" applyFont="1" applyFill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0" fillId="3" borderId="0" xfId="0" applyFill="1"/>
    <xf numFmtId="0" fontId="2" fillId="0" borderId="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65" fontId="2" fillId="0" borderId="9" xfId="1" applyNumberFormat="1" applyFont="1" applyBorder="1" applyAlignment="1" applyProtection="1">
      <alignment horizontal="center"/>
      <protection locked="0"/>
    </xf>
    <xf numFmtId="1" fontId="2" fillId="0" borderId="9" xfId="1" applyNumberFormat="1" applyFont="1" applyBorder="1" applyAlignment="1" applyProtection="1">
      <alignment horizontal="center"/>
      <protection locked="0"/>
    </xf>
    <xf numFmtId="2" fontId="6" fillId="0" borderId="6" xfId="0" applyNumberFormat="1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wrapText="1"/>
    </xf>
    <xf numFmtId="0" fontId="6" fillId="0" borderId="9" xfId="0" applyFont="1" applyBorder="1" applyAlignment="1">
      <alignment horizontal="center" vertical="center"/>
    </xf>
    <xf numFmtId="2" fontId="2" fillId="0" borderId="9" xfId="1" applyNumberFormat="1" applyFont="1" applyBorder="1" applyAlignment="1">
      <alignment horizontal="center"/>
    </xf>
    <xf numFmtId="1" fontId="2" fillId="0" borderId="9" xfId="1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2" fillId="4" borderId="6" xfId="1" applyNumberFormat="1" applyFont="1" applyFill="1" applyBorder="1" applyAlignment="1" applyProtection="1">
      <alignment horizontal="center"/>
      <protection locked="0"/>
    </xf>
    <xf numFmtId="2" fontId="2" fillId="4" borderId="7" xfId="1" applyNumberFormat="1" applyFont="1" applyFill="1" applyBorder="1" applyAlignment="1" applyProtection="1">
      <alignment horizontal="center"/>
      <protection locked="0"/>
    </xf>
    <xf numFmtId="0" fontId="2" fillId="4" borderId="6" xfId="1" applyFont="1" applyFill="1" applyBorder="1" applyAlignment="1" applyProtection="1">
      <alignment horizontal="center"/>
      <protection locked="0"/>
    </xf>
    <xf numFmtId="2" fontId="2" fillId="4" borderId="9" xfId="2" applyNumberFormat="1" applyFont="1" applyFill="1" applyBorder="1" applyAlignment="1" applyProtection="1">
      <alignment horizontal="center"/>
      <protection locked="0"/>
    </xf>
    <xf numFmtId="0" fontId="2" fillId="4" borderId="9" xfId="1" applyFont="1" applyFill="1" applyBorder="1" applyAlignment="1" applyProtection="1">
      <alignment horizontal="center"/>
      <protection locked="0"/>
    </xf>
    <xf numFmtId="0" fontId="2" fillId="4" borderId="9" xfId="2" applyNumberFormat="1" applyFont="1" applyFill="1" applyBorder="1" applyAlignment="1" applyProtection="1">
      <alignment horizontal="center"/>
      <protection locked="0"/>
    </xf>
    <xf numFmtId="2" fontId="6" fillId="4" borderId="9" xfId="0" applyNumberFormat="1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4" fillId="0" borderId="9" xfId="1" applyFont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/>
    <xf numFmtId="0" fontId="0" fillId="0" borderId="8" xfId="0" applyBorder="1"/>
    <xf numFmtId="0" fontId="0" fillId="0" borderId="9" xfId="0" applyBorder="1"/>
    <xf numFmtId="0" fontId="4" fillId="0" borderId="15" xfId="1" applyFont="1" applyBorder="1" applyAlignment="1" applyProtection="1">
      <alignment horizontal="center" wrapText="1"/>
      <protection locked="0"/>
    </xf>
    <xf numFmtId="2" fontId="4" fillId="0" borderId="8" xfId="1" applyNumberFormat="1" applyFont="1" applyBorder="1" applyAlignment="1" applyProtection="1">
      <alignment horizontal="center"/>
      <protection locked="0"/>
    </xf>
    <xf numFmtId="2" fontId="4" fillId="2" borderId="8" xfId="1" applyNumberFormat="1" applyFont="1" applyFill="1" applyBorder="1" applyAlignment="1" applyProtection="1">
      <alignment horizontal="center"/>
      <protection locked="0"/>
    </xf>
    <xf numFmtId="0" fontId="4" fillId="2" borderId="9" xfId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165" fontId="2" fillId="2" borderId="9" xfId="1" applyNumberFormat="1" applyFont="1" applyFill="1" applyBorder="1" applyAlignment="1" applyProtection="1">
      <alignment horizontal="center"/>
      <protection locked="0"/>
    </xf>
    <xf numFmtId="2" fontId="2" fillId="4" borderId="9" xfId="1" applyNumberFormat="1" applyFont="1" applyFill="1" applyBorder="1" applyAlignment="1" applyProtection="1">
      <alignment horizontal="center"/>
      <protection locked="0"/>
    </xf>
    <xf numFmtId="2" fontId="2" fillId="4" borderId="16" xfId="1" applyNumberFormat="1" applyFont="1" applyFill="1" applyBorder="1" applyAlignment="1" applyProtection="1">
      <alignment horizontal="center"/>
      <protection locked="0"/>
    </xf>
    <xf numFmtId="0" fontId="0" fillId="5" borderId="0" xfId="0" applyFill="1"/>
    <xf numFmtId="0" fontId="0" fillId="5" borderId="0" xfId="0" applyFill="1" applyAlignment="1">
      <alignment horizontal="center"/>
    </xf>
    <xf numFmtId="0" fontId="4" fillId="0" borderId="0" xfId="1" applyFont="1" applyAlignment="1" applyProtection="1">
      <alignment horizontal="center" wrapText="1"/>
      <protection locked="0"/>
    </xf>
    <xf numFmtId="0" fontId="4" fillId="2" borderId="0" xfId="1" applyFont="1" applyFill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 wrapText="1"/>
    </xf>
    <xf numFmtId="0" fontId="4" fillId="0" borderId="24" xfId="1" applyFont="1" applyBorder="1" applyAlignment="1" applyProtection="1">
      <alignment horizontal="center" wrapText="1"/>
      <protection locked="0"/>
    </xf>
    <xf numFmtId="0" fontId="4" fillId="0" borderId="25" xfId="1" applyFont="1" applyBorder="1" applyAlignment="1" applyProtection="1">
      <alignment horizontal="center" wrapText="1"/>
      <protection locked="0"/>
    </xf>
    <xf numFmtId="0" fontId="4" fillId="0" borderId="26" xfId="1" applyFont="1" applyBorder="1" applyAlignment="1" applyProtection="1">
      <alignment horizontal="center" wrapText="1"/>
      <protection locked="0"/>
    </xf>
    <xf numFmtId="0" fontId="4" fillId="0" borderId="27" xfId="1" applyFont="1" applyBorder="1" applyAlignment="1" applyProtection="1">
      <alignment horizontal="center"/>
      <protection locked="0"/>
    </xf>
    <xf numFmtId="0" fontId="4" fillId="2" borderId="27" xfId="1" applyFont="1" applyFill="1" applyBorder="1" applyAlignment="1" applyProtection="1">
      <alignment horizontal="center"/>
      <protection locked="0"/>
    </xf>
    <xf numFmtId="0" fontId="0" fillId="2" borderId="27" xfId="0" applyFill="1" applyBorder="1"/>
    <xf numFmtId="0" fontId="0" fillId="0" borderId="27" xfId="0" applyBorder="1"/>
    <xf numFmtId="0" fontId="0" fillId="0" borderId="26" xfId="0" applyBorder="1"/>
    <xf numFmtId="0" fontId="4" fillId="0" borderId="26" xfId="1" applyFont="1" applyBorder="1" applyAlignment="1" applyProtection="1">
      <alignment wrapText="1"/>
      <protection locked="0"/>
    </xf>
    <xf numFmtId="0" fontId="4" fillId="2" borderId="26" xfId="1" applyFont="1" applyFill="1" applyBorder="1" applyAlignment="1" applyProtection="1">
      <alignment horizontal="center"/>
      <protection locked="0"/>
    </xf>
    <xf numFmtId="0" fontId="4" fillId="0" borderId="26" xfId="1" applyFont="1" applyBorder="1" applyAlignment="1" applyProtection="1">
      <alignment horizontal="center"/>
      <protection locked="0"/>
    </xf>
    <xf numFmtId="0" fontId="0" fillId="2" borderId="26" xfId="0" applyFill="1" applyBorder="1"/>
    <xf numFmtId="0" fontId="0" fillId="0" borderId="25" xfId="0" applyBorder="1"/>
    <xf numFmtId="0" fontId="4" fillId="2" borderId="25" xfId="1" applyFont="1" applyFill="1" applyBorder="1" applyAlignment="1" applyProtection="1">
      <alignment horizontal="center"/>
      <protection locked="0"/>
    </xf>
    <xf numFmtId="0" fontId="4" fillId="0" borderId="25" xfId="1" applyFont="1" applyBorder="1" applyAlignment="1" applyProtection="1">
      <alignment horizontal="center"/>
      <protection locked="0"/>
    </xf>
    <xf numFmtId="0" fontId="0" fillId="2" borderId="25" xfId="0" applyFill="1" applyBorder="1"/>
    <xf numFmtId="0" fontId="0" fillId="0" borderId="22" xfId="0" applyBorder="1"/>
    <xf numFmtId="0" fontId="4" fillId="0" borderId="22" xfId="1" applyFont="1" applyBorder="1" applyAlignment="1" applyProtection="1">
      <alignment vertical="center" wrapText="1"/>
      <protection locked="0"/>
    </xf>
    <xf numFmtId="0" fontId="4" fillId="2" borderId="22" xfId="1" applyFont="1" applyFill="1" applyBorder="1" applyAlignment="1" applyProtection="1">
      <alignment horizontal="center"/>
      <protection locked="0"/>
    </xf>
    <xf numFmtId="0" fontId="4" fillId="0" borderId="22" xfId="1" applyFont="1" applyBorder="1" applyAlignment="1" applyProtection="1">
      <alignment horizontal="center"/>
      <protection locked="0"/>
    </xf>
    <xf numFmtId="0" fontId="0" fillId="2" borderId="22" xfId="0" applyFill="1" applyBorder="1"/>
    <xf numFmtId="0" fontId="4" fillId="0" borderId="25" xfId="1" applyFont="1" applyBorder="1" applyAlignment="1" applyProtection="1">
      <alignment vertical="center" wrapText="1"/>
      <protection locked="0"/>
    </xf>
    <xf numFmtId="0" fontId="0" fillId="0" borderId="28" xfId="0" applyBorder="1"/>
    <xf numFmtId="0" fontId="4" fillId="0" borderId="28" xfId="1" applyFont="1" applyBorder="1" applyAlignment="1" applyProtection="1">
      <alignment vertical="center" wrapText="1"/>
      <protection locked="0"/>
    </xf>
    <xf numFmtId="0" fontId="4" fillId="2" borderId="28" xfId="1" applyFont="1" applyFill="1" applyBorder="1" applyAlignment="1" applyProtection="1">
      <alignment horizontal="center"/>
      <protection locked="0"/>
    </xf>
    <xf numFmtId="0" fontId="4" fillId="0" borderId="28" xfId="1" applyFont="1" applyBorder="1" applyAlignment="1" applyProtection="1">
      <alignment horizontal="center"/>
      <protection locked="0"/>
    </xf>
    <xf numFmtId="0" fontId="0" fillId="2" borderId="28" xfId="0" applyFill="1" applyBorder="1"/>
    <xf numFmtId="0" fontId="4" fillId="0" borderId="20" xfId="1" applyFont="1" applyBorder="1" applyProtection="1">
      <protection locked="0"/>
    </xf>
    <xf numFmtId="0" fontId="0" fillId="0" borderId="21" xfId="0" applyBorder="1"/>
    <xf numFmtId="0" fontId="4" fillId="0" borderId="12" xfId="1" applyFont="1" applyBorder="1" applyAlignment="1" applyProtection="1">
      <alignment horizontal="center" wrapText="1"/>
      <protection locked="0"/>
    </xf>
    <xf numFmtId="0" fontId="6" fillId="4" borderId="29" xfId="0" applyFont="1" applyFill="1" applyBorder="1" applyAlignment="1">
      <alignment horizontal="center"/>
    </xf>
    <xf numFmtId="0" fontId="4" fillId="0" borderId="30" xfId="1" applyFont="1" applyBorder="1" applyAlignment="1" applyProtection="1">
      <alignment horizontal="center" wrapText="1"/>
      <protection locked="0"/>
    </xf>
    <xf numFmtId="0" fontId="4" fillId="0" borderId="23" xfId="1" applyFont="1" applyBorder="1" applyAlignment="1" applyProtection="1">
      <alignment horizontal="center" wrapText="1"/>
      <protection locked="0"/>
    </xf>
    <xf numFmtId="0" fontId="12" fillId="6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19" xfId="1" applyFont="1" applyBorder="1" applyAlignment="1" applyProtection="1">
      <alignment horizontal="center"/>
      <protection locked="0"/>
    </xf>
    <xf numFmtId="0" fontId="4" fillId="0" borderId="20" xfId="1" applyFont="1" applyBorder="1" applyAlignment="1" applyProtection="1">
      <alignment horizontal="center"/>
      <protection locked="0"/>
    </xf>
    <xf numFmtId="0" fontId="4" fillId="0" borderId="21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0" xfId="1" applyFont="1" applyAlignment="1" applyProtection="1">
      <alignment horizontal="center" wrapText="1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4" fillId="0" borderId="11" xfId="1" applyFont="1" applyBorder="1" applyAlignment="1" applyProtection="1">
      <alignment horizontal="center"/>
      <protection locked="0"/>
    </xf>
    <xf numFmtId="0" fontId="4" fillId="0" borderId="12" xfId="1" applyFont="1" applyBorder="1" applyAlignment="1" applyProtection="1">
      <alignment horizontal="center"/>
      <protection locked="0"/>
    </xf>
    <xf numFmtId="0" fontId="13" fillId="0" borderId="17" xfId="0" applyFont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2" fontId="13" fillId="2" borderId="9" xfId="0" applyNumberFormat="1" applyFont="1" applyFill="1" applyBorder="1" applyAlignment="1">
      <alignment horizontal="center"/>
    </xf>
    <xf numFmtId="1" fontId="13" fillId="2" borderId="9" xfId="1" applyNumberFormat="1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2" fontId="13" fillId="2" borderId="9" xfId="1" applyNumberFormat="1" applyFont="1" applyFill="1" applyBorder="1" applyAlignment="1" applyProtection="1">
      <alignment horizontal="center"/>
      <protection locked="0"/>
    </xf>
    <xf numFmtId="2" fontId="13" fillId="0" borderId="9" xfId="1" applyNumberFormat="1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AC1372AF-3045-4FDF-9A10-5E8E01FFB1C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188818</xdr:colOff>
      <xdr:row>0</xdr:row>
      <xdr:rowOff>57150</xdr:rowOff>
    </xdr:from>
    <xdr:to>
      <xdr:col>6</xdr:col>
      <xdr:colOff>206200</xdr:colOff>
      <xdr:row>5</xdr:row>
      <xdr:rowOff>110491</xdr:rowOff>
    </xdr:to>
    <xdr:pic>
      <xdr:nvPicPr>
        <xdr:cNvPr id="2" name="Picture 1" descr="C:\Documents and Settings\sedlak\Desktop\TOP.png">
          <a:extLst>
            <a:ext uri="{FF2B5EF4-FFF2-40B4-BE49-F238E27FC236}">
              <a16:creationId xmlns:a16="http://schemas.microsoft.com/office/drawing/2014/main" id="{DB844759-0724-4247-A044-1710C07C39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35"/>
        <a:stretch/>
      </xdr:blipFill>
      <xdr:spPr bwMode="auto">
        <a:xfrm>
          <a:off x="305359" y="57150"/>
          <a:ext cx="2337896" cy="949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57150</xdr:rowOff>
    </xdr:from>
    <xdr:to>
      <xdr:col>4</xdr:col>
      <xdr:colOff>398409</xdr:colOff>
      <xdr:row>5</xdr:row>
      <xdr:rowOff>97156</xdr:rowOff>
    </xdr:to>
    <xdr:pic>
      <xdr:nvPicPr>
        <xdr:cNvPr id="2" name="Picture 1" descr="C:\Documents and Settings\sedlak\Desktop\TOP.png">
          <a:extLst>
            <a:ext uri="{FF2B5EF4-FFF2-40B4-BE49-F238E27FC236}">
              <a16:creationId xmlns:a16="http://schemas.microsoft.com/office/drawing/2014/main" id="{DCEC58FC-99D7-4632-8ACD-D4A4217D1B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35"/>
        <a:stretch/>
      </xdr:blipFill>
      <xdr:spPr bwMode="auto">
        <a:xfrm>
          <a:off x="9524" y="57150"/>
          <a:ext cx="2387601" cy="9683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57150</xdr:rowOff>
    </xdr:from>
    <xdr:to>
      <xdr:col>4</xdr:col>
      <xdr:colOff>97487</xdr:colOff>
      <xdr:row>5</xdr:row>
      <xdr:rowOff>97156</xdr:rowOff>
    </xdr:to>
    <xdr:pic>
      <xdr:nvPicPr>
        <xdr:cNvPr id="2" name="Picture 1" descr="C:\Documents and Settings\sedlak\Desktop\TOP.png">
          <a:extLst>
            <a:ext uri="{FF2B5EF4-FFF2-40B4-BE49-F238E27FC236}">
              <a16:creationId xmlns:a16="http://schemas.microsoft.com/office/drawing/2014/main" id="{A3ADB22A-D50B-445F-B862-14FD3A033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35"/>
        <a:stretch/>
      </xdr:blipFill>
      <xdr:spPr bwMode="auto">
        <a:xfrm>
          <a:off x="11429" y="53340"/>
          <a:ext cx="2353008" cy="9486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28575</xdr:rowOff>
    </xdr:from>
    <xdr:to>
      <xdr:col>3</xdr:col>
      <xdr:colOff>590138</xdr:colOff>
      <xdr:row>15</xdr:row>
      <xdr:rowOff>104480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472524-D57E-4F09-93C6-4D54FF867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00075"/>
          <a:ext cx="3295238" cy="2361905"/>
        </a:xfrm>
        <a:prstGeom prst="rect">
          <a:avLst/>
        </a:prstGeom>
      </xdr:spPr>
    </xdr:pic>
    <xdr:clientData/>
  </xdr:twoCellAnchor>
  <xdr:twoCellAnchor editAs="oneCell">
    <xdr:from>
      <xdr:col>4</xdr:col>
      <xdr:colOff>428625</xdr:colOff>
      <xdr:row>4</xdr:row>
      <xdr:rowOff>38100</xdr:rowOff>
    </xdr:from>
    <xdr:to>
      <xdr:col>10</xdr:col>
      <xdr:colOff>590073</xdr:colOff>
      <xdr:row>15</xdr:row>
      <xdr:rowOff>161648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D7A76E-A1F8-459A-BBA1-E87EDC517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62375" y="800100"/>
          <a:ext cx="3819048" cy="22190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cky Swora" id="{D086B0C1-5D63-4E9C-935F-AAD24ECCC96F}" userId="S::Becky.Swora@ohm-advisors.com::352acfb7-8dc5-43c7-9124-1fb4e35e7fad" providerId="AD"/>
  <person displayName="Brennon Cain" id="{CE359A33-4883-40B1-9951-677BDBE778C0}" userId="S::Brennon.Cain@ohm-advisors.com::a7f836b7-b53c-4a6c-9182-87a28914127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2" dT="2023-06-30T15:14:00.19" personId="{D086B0C1-5D63-4E9C-935F-AAD24ECCC96F}" id="{962B5F96-15DA-4D51-9607-A4B4455A1F6F}">
    <text xml:space="preserve">Moved offsite area to paved, not grassy since it is all parking
</text>
  </threadedComment>
  <threadedComment ref="L12" dT="2023-06-30T14:56:58.03" personId="{D086B0C1-5D63-4E9C-935F-AAD24ECCC96F}" id="{0895EB75-F789-4A23-B458-DA0C79C66A48}">
    <text>This should include the entire trib area, not just within the project.  Update to include parking lot sheet flow length</text>
  </threadedComment>
  <threadedComment ref="AD12" dT="2023-06-30T15:21:46.15" personId="{D086B0C1-5D63-4E9C-935F-AAD24ECCC96F}" id="{34AF0662-404D-4537-831E-6136A072FD0A}">
    <text xml:space="preserve">Let's add in the culverts in the cumulative flow column, that way we get the Q's for the individual areas
</text>
  </threadedComment>
  <threadedComment ref="AH12" dT="2023-06-30T15:47:40.25" personId="{D086B0C1-5D63-4E9C-935F-AAD24ECCC96F}" id="{97868EAD-6526-4B41-86CA-B3A1C6337A9B}">
    <text>Existing ditch elev. is 572.5 at outlet.  Update CDSS calcs to reflect this and the increase Q's for the parking being moved to impervious</text>
  </threadedComment>
  <threadedComment ref="AH12" dT="2023-07-03T13:37:01.26" personId="{CE359A33-4883-40B1-9951-677BDBE778C0}" id="{8D21C688-23DB-4A2B-978C-9BDB36C0A9AA}" parentId="{97868EAD-6526-4B41-86CA-B3A1C6337A9B}">
    <text>This will make a low spot between pipe runs</text>
  </threadedComment>
  <threadedComment ref="AH14" dT="2023-06-30T18:55:24.84" personId="{D086B0C1-5D63-4E9C-935F-AAD24ECCC96F}" id="{68CEC3E3-BF24-4F17-BAA6-DFC9C94A4B1F}">
    <text>Update calcs if Q changes due to redirect D1 ditch.  Cover could be an issue</text>
  </threadedComment>
  <threadedComment ref="AH15" dT="2023-06-30T19:03:09.44" personId="{D086B0C1-5D63-4E9C-935F-AAD24ECCC96F}" id="{E85A5A72-63C0-444C-98AF-471107D75BA7}">
    <text>Update calcs if Q changes
Confirm pipe inverts and ditch FL - does not seem like there is enough cover here</text>
  </threadedComment>
  <threadedComment ref="C16" dT="2023-06-30T17:11:55.93" personId="{D086B0C1-5D63-4E9C-935F-AAD24ECCC96F}" id="{5A034446-EC89-4596-8A0D-AD71FC57BC89}">
    <text>Confirm this pipe is needed - is there a field drive here - it's not shown in the BP linework</text>
  </threadedComment>
  <threadedComment ref="AH16" dT="2023-06-30T19:10:11.85" personId="{D086B0C1-5D63-4E9C-935F-AAD24ECCC96F}" id="{2F2E31D2-2762-4D34-ABA0-102957F89EDA}">
    <text>There's a lot of fall here into the existing ditch - can the prop. Ditch profile be  updated/lowered to reduce cover issues at upstream drive pipe?</text>
  </threadedComment>
  <threadedComment ref="AH18" dT="2023-06-30T19:47:15.29" personId="{D086B0C1-5D63-4E9C-935F-AAD24ECCC96F}" id="{D7FE4566-3CFD-41C2-A736-ECDB2C638D0D}">
    <text>Update pipe length in CDSS to be the same as the drawing</text>
  </threadedComment>
  <threadedComment ref="L21" dT="2023-06-30T16:57:45.52" personId="{D086B0C1-5D63-4E9C-935F-AAD24ECCC96F}" id="{74A57AF1-8E31-4A87-B052-5D6B17C15F94}">
    <text>Verify length makes sense</text>
  </threadedComment>
  <threadedComment ref="AQ21" dT="2023-06-30T20:14:14.02" personId="{D086B0C1-5D63-4E9C-935F-AAD24ECCC96F}" id="{4E8E98D6-FD45-4929-BFE6-10E6DEAEC8FA}">
    <text>Will need to add additional drainage area for any catch basins added to pipe.  May make more sense to then analyze as a storm sewer run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BE20-F531-403B-AC95-6F5445B5345B}">
  <sheetPr>
    <pageSetUpPr fitToPage="1"/>
  </sheetPr>
  <dimension ref="A2:AS53"/>
  <sheetViews>
    <sheetView tabSelected="1" view="pageBreakPreview" topLeftCell="A7" zoomScale="85" zoomScaleNormal="100" zoomScaleSheetLayoutView="85" workbookViewId="0">
      <pane xSplit="3" topLeftCell="D1" activePane="topRight" state="frozen"/>
      <selection pane="topRight" activeCell="F18" sqref="F18"/>
    </sheetView>
  </sheetViews>
  <sheetFormatPr defaultRowHeight="15" x14ac:dyDescent="0.25"/>
  <cols>
    <col min="1" max="1" width="1.7109375" customWidth="1"/>
    <col min="2" max="2" width="5.140625" customWidth="1"/>
    <col min="3" max="3" width="9.28515625" bestFit="1" customWidth="1"/>
    <col min="4" max="4" width="4" customWidth="1"/>
    <col min="5" max="5" width="9" bestFit="1" customWidth="1"/>
    <col min="6" max="6" width="6.28515625" customWidth="1"/>
    <col min="7" max="7" width="5.7109375" customWidth="1"/>
    <col min="8" max="8" width="8.42578125" customWidth="1"/>
    <col min="9" max="9" width="5.85546875" customWidth="1"/>
    <col min="10" max="10" width="5.140625" customWidth="1"/>
    <col min="11" max="11" width="10.140625" bestFit="1" customWidth="1"/>
    <col min="12" max="12" width="5.7109375" customWidth="1"/>
    <col min="13" max="13" width="7.5703125" customWidth="1"/>
    <col min="14" max="14" width="7.42578125" bestFit="1" customWidth="1"/>
    <col min="15" max="15" width="7.140625" customWidth="1"/>
    <col min="16" max="16" width="7.7109375" bestFit="1" customWidth="1"/>
    <col min="17" max="17" width="7" bestFit="1" customWidth="1"/>
    <col min="18" max="18" width="6" customWidth="1"/>
    <col min="19" max="19" width="7.140625" customWidth="1"/>
    <col min="20" max="20" width="7.28515625" customWidth="1"/>
    <col min="21" max="21" width="7.140625" bestFit="1" customWidth="1"/>
    <col min="22" max="22" width="5" customWidth="1"/>
    <col min="23" max="23" width="7.7109375" bestFit="1" customWidth="1"/>
    <col min="24" max="24" width="7" style="121" bestFit="1" customWidth="1"/>
    <col min="25" max="25" width="7" bestFit="1" customWidth="1"/>
    <col min="26" max="26" width="4.7109375" customWidth="1"/>
    <col min="27" max="27" width="9.7109375" customWidth="1"/>
    <col min="28" max="28" width="6.42578125" customWidth="1"/>
    <col min="29" max="29" width="7.42578125" customWidth="1"/>
    <col min="30" max="30" width="6.7109375" style="106" customWidth="1"/>
    <col min="31" max="31" width="7.28515625" style="115" customWidth="1"/>
    <col min="32" max="32" width="7.28515625" style="111" customWidth="1"/>
    <col min="33" max="33" width="6.5703125" style="121" customWidth="1"/>
    <col min="34" max="34" width="8" customWidth="1"/>
    <col min="35" max="35" width="10" customWidth="1"/>
    <col min="36" max="36" width="10.140625" customWidth="1"/>
    <col min="37" max="37" width="9.28515625" customWidth="1"/>
    <col min="38" max="38" width="9.140625" customWidth="1"/>
    <col min="39" max="39" width="8.42578125" customWidth="1"/>
    <col min="40" max="40" width="7.7109375" customWidth="1"/>
    <col min="41" max="41" width="4.7109375" customWidth="1"/>
    <col min="42" max="42" width="4.5703125" customWidth="1"/>
  </cols>
  <sheetData>
    <row r="2" spans="1:45" x14ac:dyDescent="0.25">
      <c r="G2" s="1"/>
      <c r="H2" s="1" t="s">
        <v>0</v>
      </c>
      <c r="I2" s="134" t="s">
        <v>60</v>
      </c>
      <c r="J2" s="134"/>
      <c r="K2" s="134"/>
    </row>
    <row r="3" spans="1:45" x14ac:dyDescent="0.25">
      <c r="H3" s="2" t="s">
        <v>1</v>
      </c>
      <c r="I3" s="3">
        <v>1</v>
      </c>
      <c r="J3" s="4" t="s">
        <v>2</v>
      </c>
      <c r="K3" s="5">
        <v>1</v>
      </c>
    </row>
    <row r="4" spans="1:45" x14ac:dyDescent="0.25">
      <c r="H4" s="1" t="s">
        <v>3</v>
      </c>
      <c r="I4" s="6" t="s">
        <v>58</v>
      </c>
      <c r="J4" s="7" t="s">
        <v>4</v>
      </c>
      <c r="K4" s="8">
        <v>45096</v>
      </c>
      <c r="X4"/>
      <c r="AD4"/>
      <c r="AE4"/>
      <c r="AF4"/>
      <c r="AG4"/>
    </row>
    <row r="5" spans="1:45" x14ac:dyDescent="0.25">
      <c r="H5" s="1" t="s">
        <v>5</v>
      </c>
      <c r="I5" s="6" t="s">
        <v>59</v>
      </c>
      <c r="J5" s="7" t="s">
        <v>4</v>
      </c>
      <c r="K5" s="8"/>
      <c r="X5"/>
      <c r="Y5" t="s">
        <v>53</v>
      </c>
      <c r="AD5"/>
      <c r="AE5"/>
      <c r="AF5"/>
      <c r="AG5"/>
    </row>
    <row r="6" spans="1:45" x14ac:dyDescent="0.25">
      <c r="G6" s="1"/>
      <c r="H6" s="9"/>
      <c r="I6" s="9"/>
      <c r="J6" s="10"/>
      <c r="X6"/>
      <c r="AD6"/>
      <c r="AE6"/>
      <c r="AF6"/>
      <c r="AG6"/>
    </row>
    <row r="7" spans="1:45" ht="16.5" thickBot="1" x14ac:dyDescent="0.3">
      <c r="B7" s="28" t="s">
        <v>6</v>
      </c>
      <c r="C7" s="11"/>
      <c r="D7" s="12"/>
      <c r="E7" s="12"/>
      <c r="F7" s="12"/>
      <c r="G7" s="12"/>
      <c r="H7" s="12"/>
      <c r="I7" s="12"/>
      <c r="J7" s="12"/>
      <c r="K7" s="12"/>
      <c r="X7"/>
      <c r="AD7"/>
      <c r="AE7"/>
      <c r="AF7"/>
      <c r="AG7"/>
    </row>
    <row r="8" spans="1:45" ht="15.75" customHeight="1" thickBot="1" x14ac:dyDescent="0.3">
      <c r="B8" s="11"/>
      <c r="C8" s="11"/>
      <c r="D8" s="12"/>
      <c r="E8" s="12"/>
      <c r="F8" s="12"/>
      <c r="G8" s="7" t="s">
        <v>7</v>
      </c>
      <c r="H8" s="12"/>
      <c r="I8" s="7" t="s">
        <v>7</v>
      </c>
      <c r="J8" s="12"/>
      <c r="K8" s="12"/>
      <c r="L8" s="135" t="s">
        <v>19</v>
      </c>
      <c r="M8" s="136"/>
      <c r="N8" s="136"/>
      <c r="O8" s="136"/>
      <c r="P8" s="137"/>
      <c r="Q8" s="126"/>
      <c r="R8" s="135" t="s">
        <v>20</v>
      </c>
      <c r="S8" s="136"/>
      <c r="T8" s="136"/>
      <c r="U8" s="136"/>
      <c r="V8" s="136"/>
      <c r="W8" s="136"/>
      <c r="X8" s="137"/>
      <c r="Y8" s="127"/>
      <c r="Z8" s="139" t="s">
        <v>36</v>
      </c>
      <c r="AA8" s="140"/>
      <c r="AB8" s="140"/>
      <c r="AC8" s="140"/>
      <c r="AD8" s="140"/>
      <c r="AE8" s="140"/>
      <c r="AF8" s="140"/>
      <c r="AG8" s="141"/>
      <c r="AH8" s="4"/>
      <c r="AI8" s="142" t="s">
        <v>65</v>
      </c>
      <c r="AJ8" s="142" t="s">
        <v>66</v>
      </c>
      <c r="AK8" s="138" t="s">
        <v>62</v>
      </c>
      <c r="AL8" s="138" t="s">
        <v>61</v>
      </c>
      <c r="AM8" s="138" t="s">
        <v>64</v>
      </c>
      <c r="AN8" s="138" t="s">
        <v>63</v>
      </c>
    </row>
    <row r="9" spans="1:45" ht="43.5" customHeight="1" thickBot="1" x14ac:dyDescent="0.3">
      <c r="B9" s="47" t="s">
        <v>70</v>
      </c>
      <c r="C9" s="46" t="s">
        <v>9</v>
      </c>
      <c r="D9" s="98" t="s">
        <v>10</v>
      </c>
      <c r="E9" s="45" t="s">
        <v>11</v>
      </c>
      <c r="F9" s="45" t="s">
        <v>12</v>
      </c>
      <c r="G9" s="45" t="s">
        <v>13</v>
      </c>
      <c r="H9" s="45" t="s">
        <v>14</v>
      </c>
      <c r="I9" s="45" t="s">
        <v>13</v>
      </c>
      <c r="J9" s="130" t="s">
        <v>15</v>
      </c>
      <c r="K9" s="131" t="s">
        <v>16</v>
      </c>
      <c r="L9" s="24" t="s">
        <v>22</v>
      </c>
      <c r="M9" s="25" t="s">
        <v>23</v>
      </c>
      <c r="N9" s="25" t="s">
        <v>24</v>
      </c>
      <c r="O9" s="25" t="s">
        <v>25</v>
      </c>
      <c r="P9" s="24" t="s">
        <v>26</v>
      </c>
      <c r="Q9" s="25" t="s">
        <v>27</v>
      </c>
      <c r="R9" s="24" t="s">
        <v>22</v>
      </c>
      <c r="S9" s="25" t="s">
        <v>28</v>
      </c>
      <c r="T9" s="25" t="s">
        <v>24</v>
      </c>
      <c r="U9" s="25" t="s">
        <v>25</v>
      </c>
      <c r="V9" s="24" t="s">
        <v>26</v>
      </c>
      <c r="W9" s="24" t="s">
        <v>29</v>
      </c>
      <c r="X9" s="81" t="s">
        <v>30</v>
      </c>
      <c r="Y9" s="128" t="s">
        <v>31</v>
      </c>
      <c r="Z9" s="99" t="s">
        <v>37</v>
      </c>
      <c r="AA9" s="100" t="s">
        <v>54</v>
      </c>
      <c r="AB9" s="100" t="s">
        <v>38</v>
      </c>
      <c r="AC9" s="101" t="s">
        <v>55</v>
      </c>
      <c r="AD9" s="107" t="s">
        <v>71</v>
      </c>
      <c r="AE9" s="116" t="s">
        <v>56</v>
      </c>
      <c r="AF9" s="120" t="s">
        <v>57</v>
      </c>
      <c r="AG9" s="122" t="s">
        <v>72</v>
      </c>
      <c r="AH9" s="93" t="s">
        <v>69</v>
      </c>
      <c r="AI9" s="142"/>
      <c r="AJ9" s="142"/>
      <c r="AK9" s="138"/>
      <c r="AL9" s="138"/>
      <c r="AM9" s="138"/>
      <c r="AN9" s="138"/>
      <c r="AO9" s="93"/>
      <c r="AP9" s="93"/>
    </row>
    <row r="10" spans="1:45" s="41" customFormat="1" x14ac:dyDescent="0.25">
      <c r="A10" s="92"/>
      <c r="B10" s="55" t="s">
        <v>74</v>
      </c>
      <c r="C10" s="22" t="s">
        <v>43</v>
      </c>
      <c r="D10" s="22" t="s">
        <v>35</v>
      </c>
      <c r="E10" s="51">
        <v>0.99</v>
      </c>
      <c r="F10" s="51">
        <v>0.57999999999999996</v>
      </c>
      <c r="G10" s="17">
        <v>0.9</v>
      </c>
      <c r="H10" s="69">
        <f>E10-F10</f>
        <v>0.41000000000000003</v>
      </c>
      <c r="I10" s="17">
        <v>0.6</v>
      </c>
      <c r="J10" s="67">
        <f>ROUND((F10*G10)+(H10*I10),2)</f>
        <v>0.77</v>
      </c>
      <c r="K10" s="68">
        <f>J10/E10</f>
        <v>0.77777777777777779</v>
      </c>
      <c r="L10" s="57">
        <v>53.53</v>
      </c>
      <c r="M10" s="23">
        <f>K10</f>
        <v>0.77777777777777779</v>
      </c>
      <c r="N10" s="23">
        <v>578</v>
      </c>
      <c r="O10" s="23">
        <v>577.45000000000005</v>
      </c>
      <c r="P10" s="70">
        <f>ROUND(((N10-O10)/L10)*100,2)</f>
        <v>1.03</v>
      </c>
      <c r="Q10" s="71">
        <f>ROUND((1.8*(1.1-M10)*L10^(0.5))/(P10^(1/3)),2)</f>
        <v>4.2</v>
      </c>
      <c r="R10" s="22">
        <v>578</v>
      </c>
      <c r="S10" s="22">
        <v>0.45700000000000002</v>
      </c>
      <c r="T10" s="51">
        <f>O10</f>
        <v>577.45000000000005</v>
      </c>
      <c r="U10" s="51">
        <v>576.11</v>
      </c>
      <c r="V10" s="72">
        <f>ROUND(((T10-U10)/R10)*100,2)</f>
        <v>0.23</v>
      </c>
      <c r="W10" s="73">
        <f>ROUND(3.281*S10*(V10^(0.5)),2)</f>
        <v>0.72</v>
      </c>
      <c r="X10" s="75">
        <f>ROUND(R10/(60*W10),2)</f>
        <v>13.38</v>
      </c>
      <c r="Y10" s="129">
        <f>Q10+X10</f>
        <v>17.580000000000002</v>
      </c>
      <c r="Z10" s="82">
        <f>K10</f>
        <v>0.77777777777777779</v>
      </c>
      <c r="AA10" s="76">
        <v>4.8</v>
      </c>
      <c r="AB10" s="86">
        <f>E10</f>
        <v>0.99</v>
      </c>
      <c r="AC10" s="102">
        <f>Z10*AA10*AB10</f>
        <v>3.6960000000000002</v>
      </c>
      <c r="AD10" s="109">
        <f>AC10</f>
        <v>3.6960000000000002</v>
      </c>
      <c r="AE10" s="118">
        <v>5.6</v>
      </c>
      <c r="AF10" s="113">
        <f>Z10*AE10*AB10</f>
        <v>4.3119999999999994</v>
      </c>
      <c r="AG10" s="124">
        <f>AF10</f>
        <v>4.3119999999999994</v>
      </c>
      <c r="AH10" s="95" t="s">
        <v>67</v>
      </c>
      <c r="AI10" s="95">
        <v>577.25</v>
      </c>
      <c r="AJ10" s="95">
        <v>577.36</v>
      </c>
      <c r="AK10" s="95">
        <v>580.25</v>
      </c>
      <c r="AL10" s="95">
        <v>579.4</v>
      </c>
      <c r="AM10" s="4">
        <v>579.88</v>
      </c>
      <c r="AN10" s="4">
        <v>579.37</v>
      </c>
      <c r="AO10" s="95">
        <f>IF(AK10-AI10&gt;1,1,0)</f>
        <v>1</v>
      </c>
      <c r="AP10" s="95">
        <f>IF(AM10-AI10&gt;1,1,0)</f>
        <v>1</v>
      </c>
      <c r="AQ10" s="4"/>
      <c r="AR10" s="4"/>
      <c r="AS10" s="4"/>
    </row>
    <row r="11" spans="1:45" s="41" customFormat="1" x14ac:dyDescent="0.25">
      <c r="A11" s="92"/>
      <c r="B11" s="42" t="s">
        <v>33</v>
      </c>
      <c r="C11" s="18" t="s">
        <v>44</v>
      </c>
      <c r="D11" s="18" t="s">
        <v>35</v>
      </c>
      <c r="E11" s="50">
        <v>0.99</v>
      </c>
      <c r="F11" s="50">
        <v>0.57999999999999996</v>
      </c>
      <c r="G11" s="19">
        <v>0.9</v>
      </c>
      <c r="H11" s="69">
        <f>E11-F11</f>
        <v>0.41000000000000003</v>
      </c>
      <c r="I11" s="19">
        <v>0.6</v>
      </c>
      <c r="J11" s="67">
        <f>ROUND((F11*G11)+(H11*I11),2)</f>
        <v>0.77</v>
      </c>
      <c r="K11" s="68">
        <f>J11/E11</f>
        <v>0.77777777777777779</v>
      </c>
      <c r="L11" s="36">
        <v>54.8</v>
      </c>
      <c r="M11" s="20">
        <f>K11</f>
        <v>0.77777777777777779</v>
      </c>
      <c r="N11" s="20">
        <v>580.02</v>
      </c>
      <c r="O11" s="20">
        <v>574.85</v>
      </c>
      <c r="P11" s="70">
        <f>ROUND(((N11-O11)/L11)*100,2)</f>
        <v>9.43</v>
      </c>
      <c r="Q11" s="71">
        <f>ROUND((1.8*(1.1-M11)*L11^(0.5))/(P11^(1/3)),2)</f>
        <v>2.0299999999999998</v>
      </c>
      <c r="R11" s="18">
        <v>58</v>
      </c>
      <c r="S11" s="18">
        <v>0.45700000000000002</v>
      </c>
      <c r="T11" s="50">
        <v>574.85</v>
      </c>
      <c r="U11" s="50">
        <v>573.21</v>
      </c>
      <c r="V11" s="72">
        <f>ROUND(((T11-U11)/R11)*100,2)</f>
        <v>2.83</v>
      </c>
      <c r="W11" s="73">
        <f>ROUND(3.281*S11*(V11^(0.5)),2)</f>
        <v>2.52</v>
      </c>
      <c r="X11" s="75">
        <f>ROUND(R11/(60*W11),2)</f>
        <v>0.38</v>
      </c>
      <c r="Y11" s="129">
        <f>Q11+X11</f>
        <v>2.4099999999999997</v>
      </c>
      <c r="Z11" s="83">
        <f>K11</f>
        <v>0.77777777777777779</v>
      </c>
      <c r="AA11" s="84">
        <v>5.7</v>
      </c>
      <c r="AB11" s="85">
        <f>E11</f>
        <v>0.99</v>
      </c>
      <c r="AC11" s="103">
        <f>Z11*AA11*AB11</f>
        <v>4.3890000000000002</v>
      </c>
      <c r="AD11" s="108">
        <f>AC11+AD10</f>
        <v>8.0850000000000009</v>
      </c>
      <c r="AE11" s="117">
        <v>6.6</v>
      </c>
      <c r="AF11" s="112">
        <f>Z11*AE11*AB11</f>
        <v>5.0819999999999999</v>
      </c>
      <c r="AG11" s="123">
        <f>AF11+AG10</f>
        <v>9.3939999999999984</v>
      </c>
      <c r="AH11" s="94" t="s">
        <v>68</v>
      </c>
      <c r="AI11" s="94">
        <v>574.13</v>
      </c>
      <c r="AJ11" s="94">
        <v>574.21</v>
      </c>
      <c r="AK11" s="94">
        <v>579.37</v>
      </c>
      <c r="AL11" s="94">
        <v>579.26</v>
      </c>
      <c r="AM11" s="41">
        <v>579.20000000000005</v>
      </c>
      <c r="AN11" s="41">
        <v>578.73</v>
      </c>
      <c r="AO11" s="94">
        <f>IF(AK11-AI11&gt;1,1,0)</f>
        <v>1</v>
      </c>
      <c r="AP11" s="94">
        <f>IF(AM11-AI11&gt;1,1,0)</f>
        <v>1</v>
      </c>
    </row>
    <row r="12" spans="1:45" s="4" customFormat="1" x14ac:dyDescent="0.25">
      <c r="A12" s="132"/>
      <c r="B12" s="55" t="s">
        <v>39</v>
      </c>
      <c r="C12" s="133" t="s">
        <v>45</v>
      </c>
      <c r="D12" s="22" t="s">
        <v>35</v>
      </c>
      <c r="E12" s="51">
        <f>0.89+2.63</f>
        <v>3.52</v>
      </c>
      <c r="F12" s="51">
        <f>0.39+2.63</f>
        <v>3.02</v>
      </c>
      <c r="G12" s="17">
        <v>0.9</v>
      </c>
      <c r="H12" s="67">
        <f>E12-F12</f>
        <v>0.5</v>
      </c>
      <c r="I12" s="17">
        <v>0.6</v>
      </c>
      <c r="J12" s="67">
        <f t="shared" ref="J12" si="0">ROUND((F12*G12)+(H12*I12),2)</f>
        <v>3.02</v>
      </c>
      <c r="K12" s="68">
        <f t="shared" ref="K12" si="1">J12/E12</f>
        <v>0.85795454545454541</v>
      </c>
      <c r="L12" s="22">
        <v>182.1</v>
      </c>
      <c r="M12" s="23">
        <f>K12</f>
        <v>0.85795454545454541</v>
      </c>
      <c r="N12" s="23">
        <v>579</v>
      </c>
      <c r="O12" s="51">
        <v>572.79999999999995</v>
      </c>
      <c r="P12" s="70">
        <f>ROUND(((N12-O12)/L12)*100,2)</f>
        <v>3.4</v>
      </c>
      <c r="Q12" s="71">
        <f>ROUND((1.8*(1.1-M12)*L12^(0.5))/(P12^(1/3)),2)</f>
        <v>3.91</v>
      </c>
      <c r="R12" s="22">
        <v>202.15799999999999</v>
      </c>
      <c r="S12" s="22">
        <v>0.45700000000000002</v>
      </c>
      <c r="T12" s="51">
        <f>O12</f>
        <v>572.79999999999995</v>
      </c>
      <c r="U12" s="51">
        <v>572.64</v>
      </c>
      <c r="V12" s="72">
        <f>ROUND(((T12-U12)/R12)*100,2)</f>
        <v>0.08</v>
      </c>
      <c r="W12" s="73">
        <f>ROUND(3.281*S12*(V12^(0.5)),2)</f>
        <v>0.42</v>
      </c>
      <c r="X12" s="75">
        <f>ROUND(R12/(60*W12),2)</f>
        <v>8.02</v>
      </c>
      <c r="Y12" s="129">
        <f>Q12+X12</f>
        <v>11.93</v>
      </c>
      <c r="Z12" s="82">
        <f>K12</f>
        <v>0.85795454545454541</v>
      </c>
      <c r="AA12" s="76">
        <v>5.7</v>
      </c>
      <c r="AB12" s="86">
        <f>E12</f>
        <v>3.52</v>
      </c>
      <c r="AC12" s="102">
        <f>(Z12*AA12*AB12)</f>
        <v>17.214000000000002</v>
      </c>
      <c r="AD12" s="109">
        <f>AD11+AC12+78.7</f>
        <v>103.99900000000001</v>
      </c>
      <c r="AE12" s="118">
        <v>6.6</v>
      </c>
      <c r="AF12" s="113">
        <f>(Z12*AE12*AB12)</f>
        <v>19.931999999999999</v>
      </c>
      <c r="AG12" s="124">
        <f>AF12+AG11+119</f>
        <v>148.32599999999999</v>
      </c>
      <c r="AH12" s="95" t="s">
        <v>68</v>
      </c>
      <c r="AI12" s="95">
        <v>577.12</v>
      </c>
      <c r="AJ12" s="95">
        <v>579.24</v>
      </c>
      <c r="AK12" s="95">
        <v>579.37</v>
      </c>
      <c r="AL12" s="95">
        <v>579.26</v>
      </c>
      <c r="AM12" s="4">
        <v>579.20000000000005</v>
      </c>
      <c r="AN12" s="4">
        <v>578.73</v>
      </c>
      <c r="AO12" s="95">
        <f>IF(AL12-AI12&gt;1,1,0)</f>
        <v>1</v>
      </c>
      <c r="AP12" s="95">
        <f>IF(AN12-AI12&gt;1,1,0)</f>
        <v>1</v>
      </c>
      <c r="AQ12" s="97" t="s">
        <v>75</v>
      </c>
    </row>
    <row r="13" spans="1:45" s="4" customFormat="1" x14ac:dyDescent="0.25">
      <c r="B13" s="22"/>
      <c r="C13" s="22"/>
      <c r="D13" s="22"/>
      <c r="E13" s="51"/>
      <c r="F13" s="51"/>
      <c r="G13" s="17"/>
      <c r="H13" s="71"/>
      <c r="I13" s="17"/>
      <c r="J13" s="89"/>
      <c r="K13" s="68"/>
      <c r="L13" s="57"/>
      <c r="M13" s="23"/>
      <c r="N13" s="23"/>
      <c r="O13" s="51"/>
      <c r="P13" s="70"/>
      <c r="Q13" s="71"/>
      <c r="R13" s="22"/>
      <c r="S13" s="22"/>
      <c r="T13" s="51"/>
      <c r="U13" s="51"/>
      <c r="V13" s="72"/>
      <c r="W13" s="73"/>
      <c r="X13" s="75"/>
      <c r="Y13" s="129"/>
      <c r="Z13" s="82"/>
      <c r="AA13" s="76"/>
      <c r="AB13" s="86"/>
      <c r="AC13" s="102"/>
      <c r="AD13" s="109"/>
      <c r="AE13" s="118"/>
      <c r="AF13" s="113"/>
      <c r="AG13" s="124"/>
      <c r="AH13" s="95"/>
      <c r="AI13" s="95"/>
      <c r="AJ13" s="95"/>
      <c r="AK13" s="95"/>
      <c r="AL13" s="95"/>
      <c r="AO13" s="95"/>
      <c r="AP13" s="95"/>
    </row>
    <row r="14" spans="1:45" x14ac:dyDescent="0.25">
      <c r="A14" s="91"/>
      <c r="B14" s="55" t="s">
        <v>39</v>
      </c>
      <c r="C14" s="22" t="s">
        <v>46</v>
      </c>
      <c r="D14" s="22" t="s">
        <v>35</v>
      </c>
      <c r="E14" s="51">
        <v>0.28000000000000003</v>
      </c>
      <c r="F14" s="51">
        <v>0.17</v>
      </c>
      <c r="G14" s="17">
        <v>0.9</v>
      </c>
      <c r="H14" s="71">
        <f t="shared" ref="H14" si="2">E14-F14</f>
        <v>0.11000000000000001</v>
      </c>
      <c r="I14" s="17">
        <v>0.6</v>
      </c>
      <c r="J14" s="89">
        <f>ROUND((F14*G14)+(H14*I14),2)</f>
        <v>0.22</v>
      </c>
      <c r="K14" s="90">
        <f t="shared" ref="K14" si="3">J14/E14</f>
        <v>0.7857142857142857</v>
      </c>
      <c r="L14" s="17">
        <v>30.75</v>
      </c>
      <c r="M14" s="23">
        <f>K14</f>
        <v>0.7857142857142857</v>
      </c>
      <c r="N14" s="23">
        <v>580.17999999999995</v>
      </c>
      <c r="O14" s="23">
        <v>578.83000000000004</v>
      </c>
      <c r="P14" s="70">
        <f t="shared" ref="P14" si="4">ROUND(((N14-O14)/L14)*100,2)</f>
        <v>4.3899999999999997</v>
      </c>
      <c r="Q14" s="71">
        <f t="shared" ref="Q14" si="5">ROUND((1.8*(1.1-M14)*L14^(0.5))/(P14^(1/3)),2)</f>
        <v>1.92</v>
      </c>
      <c r="R14" s="17">
        <v>155.59</v>
      </c>
      <c r="S14" s="22">
        <v>0.45700000000000002</v>
      </c>
      <c r="T14" s="51">
        <f>O14</f>
        <v>578.83000000000004</v>
      </c>
      <c r="U14" s="51">
        <v>578.29999999999995</v>
      </c>
      <c r="V14" s="72">
        <f t="shared" ref="V14" si="6">ROUND(((T14-U14)/R14)*100,2)</f>
        <v>0.34</v>
      </c>
      <c r="W14" s="73">
        <f t="shared" ref="W14" si="7">ROUND(3.281*S14*(V14^(0.5)),2)</f>
        <v>0.87</v>
      </c>
      <c r="X14" s="75">
        <f t="shared" ref="X14" si="8">ROUND(R14/(60*W14),2)</f>
        <v>2.98</v>
      </c>
      <c r="Y14" s="129">
        <f t="shared" ref="Y14" si="9">Q14+X14</f>
        <v>4.9000000000000004</v>
      </c>
      <c r="Z14" s="82">
        <f>K14</f>
        <v>0.7857142857142857</v>
      </c>
      <c r="AA14" s="76">
        <v>5.7</v>
      </c>
      <c r="AB14" s="86">
        <f>E14</f>
        <v>0.28000000000000003</v>
      </c>
      <c r="AC14" s="102">
        <f>Z14*AA14*AB14</f>
        <v>1.2540000000000002</v>
      </c>
      <c r="AD14" s="109">
        <f>AC14</f>
        <v>1.2540000000000002</v>
      </c>
      <c r="AE14" s="118">
        <v>6.6</v>
      </c>
      <c r="AF14" s="113">
        <f>Z14*AE14*AB14</f>
        <v>1.452</v>
      </c>
      <c r="AG14" s="124">
        <f>AF14</f>
        <v>1.452</v>
      </c>
      <c r="AH14" s="95" t="s">
        <v>67</v>
      </c>
      <c r="AI14" s="95">
        <v>578.97</v>
      </c>
      <c r="AJ14" s="95">
        <v>579.03</v>
      </c>
      <c r="AK14" s="95">
        <v>579.82000000000005</v>
      </c>
      <c r="AL14" s="95">
        <v>579.74</v>
      </c>
      <c r="AM14" s="95">
        <v>579.94000000000005</v>
      </c>
      <c r="AN14" s="95">
        <v>580</v>
      </c>
      <c r="AO14" s="95">
        <f>IF(AK14-AI14&gt;1,1,0)</f>
        <v>0</v>
      </c>
      <c r="AP14" s="95">
        <f>IF(AM14-AI14&gt;1,1,0)</f>
        <v>0</v>
      </c>
    </row>
    <row r="15" spans="1:45" s="21" customFormat="1" x14ac:dyDescent="0.25">
      <c r="A15" s="91"/>
      <c r="B15" s="87" t="s">
        <v>41</v>
      </c>
      <c r="C15" s="18" t="s">
        <v>40</v>
      </c>
      <c r="D15" s="18" t="s">
        <v>35</v>
      </c>
      <c r="E15" s="50">
        <v>0.19</v>
      </c>
      <c r="F15" s="50">
        <v>0.1</v>
      </c>
      <c r="G15" s="19">
        <v>0.9</v>
      </c>
      <c r="H15" s="69">
        <f t="shared" ref="H15:H53" si="10">E15-F15</f>
        <v>0.09</v>
      </c>
      <c r="I15" s="19">
        <v>0.6</v>
      </c>
      <c r="J15" s="67">
        <f t="shared" ref="J15:J16" si="11">ROUND((F15*G15)+(H15*I15),2)</f>
        <v>0.14000000000000001</v>
      </c>
      <c r="K15" s="68">
        <f t="shared" ref="K15:K16" si="12">J15/E15</f>
        <v>0.73684210526315796</v>
      </c>
      <c r="L15" s="19">
        <v>30.42</v>
      </c>
      <c r="M15" s="20">
        <f>K15</f>
        <v>0.73684210526315796</v>
      </c>
      <c r="N15" s="20">
        <v>580.16</v>
      </c>
      <c r="O15" s="20">
        <v>578.05999999999995</v>
      </c>
      <c r="P15" s="70">
        <f t="shared" ref="P15:P48" si="13">ROUND(((N15-O15)/L15)*100,2)</f>
        <v>6.9</v>
      </c>
      <c r="Q15" s="71">
        <f t="shared" ref="Q15:Q48" si="14">ROUND((1.8*(1.1-M15)*L15^(0.5))/(P15^(1/3)),2)</f>
        <v>1.89</v>
      </c>
      <c r="R15" s="19">
        <v>127.79</v>
      </c>
      <c r="S15" s="18">
        <v>0.45700000000000002</v>
      </c>
      <c r="T15" s="50">
        <f>O15</f>
        <v>578.05999999999995</v>
      </c>
      <c r="U15" s="50">
        <v>577.9</v>
      </c>
      <c r="V15" s="72">
        <f t="shared" ref="V15:V48" si="15">ROUND(((T15-U15)/R15)*100,2)</f>
        <v>0.13</v>
      </c>
      <c r="W15" s="73">
        <f>ROUND(3.281*S15*(V15^(0.5)),2)</f>
        <v>0.54</v>
      </c>
      <c r="X15" s="75">
        <f t="shared" ref="X15:X48" si="16">ROUND(R15/(60*W15),2)</f>
        <v>3.94</v>
      </c>
      <c r="Y15" s="129">
        <f t="shared" ref="Y15:Y48" si="17">Q15+X15</f>
        <v>5.83</v>
      </c>
      <c r="Z15" s="83">
        <f>K15</f>
        <v>0.73684210526315796</v>
      </c>
      <c r="AA15" s="84">
        <v>5.7</v>
      </c>
      <c r="AB15" s="85">
        <f>E15</f>
        <v>0.19</v>
      </c>
      <c r="AC15" s="103">
        <f>Z15*AA15*AB15</f>
        <v>0.79800000000000004</v>
      </c>
      <c r="AD15" s="108">
        <f>AC15+AD14</f>
        <v>2.0520000000000005</v>
      </c>
      <c r="AE15" s="117">
        <v>6.6</v>
      </c>
      <c r="AF15" s="112">
        <f>Z15*AE15*AB15</f>
        <v>0.92400000000000004</v>
      </c>
      <c r="AG15" s="123">
        <f>AF15+AG14</f>
        <v>2.3759999999999999</v>
      </c>
      <c r="AH15" s="94" t="s">
        <v>68</v>
      </c>
      <c r="AI15" s="94">
        <v>578.9</v>
      </c>
      <c r="AJ15" s="94">
        <v>578.98</v>
      </c>
      <c r="AK15" s="94">
        <v>579.12</v>
      </c>
      <c r="AL15" s="94">
        <v>579.22</v>
      </c>
      <c r="AM15" s="21">
        <v>580.29</v>
      </c>
      <c r="AN15" s="21">
        <v>580.36</v>
      </c>
      <c r="AO15" s="94">
        <f>IF(AL15-AI15&gt;1,1,0)</f>
        <v>0</v>
      </c>
      <c r="AP15" s="94">
        <f>IF(AN15-AI15&gt;1,1,0)</f>
        <v>1</v>
      </c>
    </row>
    <row r="16" spans="1:45" x14ac:dyDescent="0.25">
      <c r="A16" s="91"/>
      <c r="B16" s="66" t="s">
        <v>42</v>
      </c>
      <c r="C16" s="22" t="s">
        <v>76</v>
      </c>
      <c r="D16" s="22" t="s">
        <v>35</v>
      </c>
      <c r="E16" s="51">
        <v>0.28000000000000003</v>
      </c>
      <c r="F16" s="51">
        <v>0.15</v>
      </c>
      <c r="G16" s="17">
        <v>0.9</v>
      </c>
      <c r="H16" s="69">
        <f t="shared" si="10"/>
        <v>0.13000000000000003</v>
      </c>
      <c r="I16" s="17">
        <v>0.6</v>
      </c>
      <c r="J16" s="67">
        <f t="shared" si="11"/>
        <v>0.21</v>
      </c>
      <c r="K16" s="68">
        <f t="shared" si="12"/>
        <v>0.74999999999999989</v>
      </c>
      <c r="L16" s="57">
        <v>28.52</v>
      </c>
      <c r="M16" s="23">
        <f>K16</f>
        <v>0.74999999999999989</v>
      </c>
      <c r="N16" s="23">
        <v>580.52</v>
      </c>
      <c r="O16" s="23">
        <v>577.87</v>
      </c>
      <c r="P16" s="70">
        <f t="shared" si="13"/>
        <v>9.2899999999999991</v>
      </c>
      <c r="Q16" s="71">
        <f t="shared" si="14"/>
        <v>1.6</v>
      </c>
      <c r="R16" s="57">
        <v>498</v>
      </c>
      <c r="S16" s="22">
        <v>0.45700000000000002</v>
      </c>
      <c r="T16" s="51">
        <f>O16</f>
        <v>577.87</v>
      </c>
      <c r="U16" s="51">
        <v>574.1</v>
      </c>
      <c r="V16" s="72">
        <f t="shared" si="15"/>
        <v>0.76</v>
      </c>
      <c r="W16" s="73">
        <f t="shared" ref="W16:W48" si="18">ROUND(3.281*S16*(V16^(0.5)),2)</f>
        <v>1.31</v>
      </c>
      <c r="X16" s="75">
        <f t="shared" si="16"/>
        <v>6.34</v>
      </c>
      <c r="Y16" s="129">
        <f t="shared" si="17"/>
        <v>7.9399999999999995</v>
      </c>
      <c r="Z16" s="82">
        <f t="shared" ref="Z16:Z20" si="19">K16</f>
        <v>0.74999999999999989</v>
      </c>
      <c r="AA16" s="76">
        <v>5.7</v>
      </c>
      <c r="AB16" s="86">
        <f t="shared" ref="AB16:AB24" si="20">E16</f>
        <v>0.28000000000000003</v>
      </c>
      <c r="AC16" s="102">
        <f t="shared" ref="AC16:AC20" si="21">Z16*AA16*AB16</f>
        <v>1.1970000000000001</v>
      </c>
      <c r="AD16" s="109">
        <f>AD15+AC16+AD21</f>
        <v>14.130999999999998</v>
      </c>
      <c r="AE16" s="118">
        <v>6.6</v>
      </c>
      <c r="AF16" s="113">
        <f>Z16*AE16*AB16</f>
        <v>1.3859999999999999</v>
      </c>
      <c r="AG16" s="124">
        <f>AF16+AG15+AG21</f>
        <v>16.465</v>
      </c>
      <c r="AH16" s="95" t="s">
        <v>67</v>
      </c>
      <c r="AI16" s="95">
        <v>577.16</v>
      </c>
      <c r="AJ16" s="95">
        <v>577.9</v>
      </c>
      <c r="AK16" s="95">
        <v>578.78</v>
      </c>
      <c r="AL16" s="95">
        <v>578.69000000000005</v>
      </c>
      <c r="AM16" s="95">
        <v>579.24</v>
      </c>
      <c r="AN16" s="95">
        <v>579.16</v>
      </c>
      <c r="AO16" s="95">
        <f t="shared" ref="AO16" si="22">IF(AK16-AI16&gt;1,1,0)</f>
        <v>1</v>
      </c>
      <c r="AP16" s="95">
        <f>IF(AM16-AI16&gt;1,1,0)</f>
        <v>1</v>
      </c>
    </row>
    <row r="17" spans="1:43" s="4" customFormat="1" x14ac:dyDescent="0.25">
      <c r="B17" s="30"/>
      <c r="C17" s="22"/>
      <c r="D17" s="22"/>
      <c r="E17" s="51"/>
      <c r="F17" s="51"/>
      <c r="G17" s="17"/>
      <c r="H17" s="69"/>
      <c r="I17" s="17"/>
      <c r="J17" s="67"/>
      <c r="K17" s="68"/>
      <c r="L17" s="22"/>
      <c r="M17" s="23"/>
      <c r="N17" s="23"/>
      <c r="O17" s="51"/>
      <c r="P17" s="70"/>
      <c r="Q17" s="71"/>
      <c r="R17" s="22"/>
      <c r="S17" s="22"/>
      <c r="T17" s="51"/>
      <c r="U17" s="51"/>
      <c r="V17" s="72"/>
      <c r="W17" s="73"/>
      <c r="X17" s="75"/>
      <c r="Y17" s="129"/>
      <c r="Z17" s="82"/>
      <c r="AA17" s="76"/>
      <c r="AB17" s="86"/>
      <c r="AC17" s="102"/>
      <c r="AD17" s="109"/>
      <c r="AE17" s="118"/>
      <c r="AF17" s="113"/>
      <c r="AG17" s="124"/>
      <c r="AH17" s="95"/>
      <c r="AI17" s="95"/>
      <c r="AJ17" s="95"/>
      <c r="AK17" s="95"/>
      <c r="AL17" s="95"/>
      <c r="AO17" s="95"/>
      <c r="AP17" s="95"/>
    </row>
    <row r="18" spans="1:43" s="41" customFormat="1" x14ac:dyDescent="0.25">
      <c r="A18" s="92"/>
      <c r="B18" s="147" t="s">
        <v>77</v>
      </c>
      <c r="C18" s="153" t="s">
        <v>79</v>
      </c>
      <c r="D18" s="18" t="s">
        <v>35</v>
      </c>
      <c r="E18" s="148">
        <v>0.8</v>
      </c>
      <c r="F18" s="148">
        <v>0.42</v>
      </c>
      <c r="G18" s="19">
        <v>0.9</v>
      </c>
      <c r="H18" s="69">
        <f t="shared" ref="H18:H19" si="23">E18-F18</f>
        <v>0.38000000000000006</v>
      </c>
      <c r="I18" s="19">
        <v>0.6</v>
      </c>
      <c r="J18" s="67">
        <f t="shared" ref="J18:J19" si="24">ROUND((F18*G18)+(H18*I18),2)</f>
        <v>0.61</v>
      </c>
      <c r="K18" s="68">
        <f t="shared" ref="K18:K19" si="25">J18/E18</f>
        <v>0.76249999999999996</v>
      </c>
      <c r="L18" s="149">
        <v>31</v>
      </c>
      <c r="M18" s="20">
        <f t="shared" ref="M18:M24" si="26">K18</f>
        <v>0.76249999999999996</v>
      </c>
      <c r="N18" s="154">
        <v>583.34</v>
      </c>
      <c r="O18" s="154">
        <v>579</v>
      </c>
      <c r="P18" s="70">
        <f t="shared" si="13"/>
        <v>14</v>
      </c>
      <c r="Q18" s="71">
        <f t="shared" si="14"/>
        <v>1.4</v>
      </c>
      <c r="R18" s="153">
        <v>296.70999999999998</v>
      </c>
      <c r="S18" s="18">
        <v>0.45700000000000002</v>
      </c>
      <c r="T18" s="50">
        <f t="shared" ref="T18:T20" si="27">O18</f>
        <v>579</v>
      </c>
      <c r="U18" s="148">
        <v>578.85</v>
      </c>
      <c r="V18" s="72">
        <f t="shared" si="15"/>
        <v>0.05</v>
      </c>
      <c r="W18" s="73">
        <f t="shared" si="18"/>
        <v>0.34</v>
      </c>
      <c r="X18" s="75">
        <f t="shared" si="16"/>
        <v>14.54</v>
      </c>
      <c r="Y18" s="129">
        <f t="shared" si="17"/>
        <v>15.94</v>
      </c>
      <c r="Z18" s="83">
        <f t="shared" si="19"/>
        <v>0.76249999999999996</v>
      </c>
      <c r="AA18" s="84">
        <v>4.5999999999999996</v>
      </c>
      <c r="AB18" s="85">
        <f t="shared" si="20"/>
        <v>0.8</v>
      </c>
      <c r="AC18" s="103">
        <f t="shared" si="21"/>
        <v>2.8059999999999996</v>
      </c>
      <c r="AD18" s="108">
        <f>AC18+AD13</f>
        <v>2.8059999999999996</v>
      </c>
      <c r="AE18" s="117">
        <v>5.4</v>
      </c>
      <c r="AF18" s="112">
        <f>Z18*AE18*AB18</f>
        <v>3.294</v>
      </c>
      <c r="AG18" s="123">
        <f>AF18+AG13</f>
        <v>3.294</v>
      </c>
      <c r="AH18" s="94" t="s">
        <v>68</v>
      </c>
      <c r="AI18" s="94">
        <v>580.53</v>
      </c>
      <c r="AJ18" s="94">
        <v>580.65</v>
      </c>
      <c r="AK18" s="94">
        <v>582.34</v>
      </c>
      <c r="AL18" s="94">
        <v>582.25</v>
      </c>
      <c r="AM18" s="41">
        <v>581</v>
      </c>
      <c r="AN18" s="41">
        <v>581.02</v>
      </c>
      <c r="AO18" s="94">
        <f>IF(AL18-AI18&gt;1,1,0)</f>
        <v>1</v>
      </c>
      <c r="AP18" s="94">
        <f>IF(AN18-AI18&gt;1,1,0)</f>
        <v>0</v>
      </c>
      <c r="AQ18" s="96"/>
    </row>
    <row r="19" spans="1:43" s="4" customFormat="1" x14ac:dyDescent="0.25">
      <c r="A19" s="92"/>
      <c r="B19" s="146" t="s">
        <v>78</v>
      </c>
      <c r="C19" s="152" t="s">
        <v>47</v>
      </c>
      <c r="D19" s="22" t="s">
        <v>35</v>
      </c>
      <c r="E19" s="151">
        <v>0.47</v>
      </c>
      <c r="F19" s="151">
        <v>0.26</v>
      </c>
      <c r="G19" s="17">
        <v>0.9</v>
      </c>
      <c r="H19" s="69">
        <f t="shared" si="23"/>
        <v>0.20999999999999996</v>
      </c>
      <c r="I19" s="17">
        <v>0.6</v>
      </c>
      <c r="J19" s="67">
        <f t="shared" si="24"/>
        <v>0.36</v>
      </c>
      <c r="K19" s="68">
        <f t="shared" si="25"/>
        <v>0.76595744680851063</v>
      </c>
      <c r="L19" s="150">
        <v>28</v>
      </c>
      <c r="M19" s="23">
        <f t="shared" si="26"/>
        <v>0.76595744680851063</v>
      </c>
      <c r="N19" s="155">
        <v>582.82000000000005</v>
      </c>
      <c r="O19" s="151">
        <v>578.5</v>
      </c>
      <c r="P19" s="70">
        <f t="shared" si="13"/>
        <v>15.43</v>
      </c>
      <c r="Q19" s="71">
        <f t="shared" si="14"/>
        <v>1.28</v>
      </c>
      <c r="R19" s="150">
        <v>324.64999999999998</v>
      </c>
      <c r="S19" s="22">
        <v>0.45700000000000002</v>
      </c>
      <c r="T19" s="51">
        <f t="shared" si="27"/>
        <v>578.5</v>
      </c>
      <c r="U19" s="151">
        <v>578.29999999999995</v>
      </c>
      <c r="V19" s="72">
        <f t="shared" si="15"/>
        <v>0.06</v>
      </c>
      <c r="W19" s="73">
        <f t="shared" si="18"/>
        <v>0.37</v>
      </c>
      <c r="X19" s="75">
        <f t="shared" si="16"/>
        <v>14.62</v>
      </c>
      <c r="Y19" s="129">
        <f t="shared" si="17"/>
        <v>15.899999999999999</v>
      </c>
      <c r="Z19" s="82">
        <f t="shared" si="19"/>
        <v>0.76595744680851063</v>
      </c>
      <c r="AA19" s="76">
        <v>4.5999999999999996</v>
      </c>
      <c r="AB19" s="86">
        <f t="shared" si="20"/>
        <v>0.47</v>
      </c>
      <c r="AC19" s="102">
        <f t="shared" si="21"/>
        <v>1.6559999999999997</v>
      </c>
      <c r="AD19" s="109">
        <f t="shared" ref="AD19" si="28">AD18+AC19</f>
        <v>4.4619999999999997</v>
      </c>
      <c r="AE19" s="118">
        <v>5.4</v>
      </c>
      <c r="AF19" s="113">
        <f>Z19*AE19*AB19</f>
        <v>1.944</v>
      </c>
      <c r="AG19" s="124">
        <f t="shared" ref="AG19:AG24" si="29">AF19+AG18</f>
        <v>5.2379999999999995</v>
      </c>
      <c r="AH19" s="95" t="s">
        <v>68</v>
      </c>
      <c r="AI19" s="95">
        <v>580.04</v>
      </c>
      <c r="AJ19" s="95">
        <v>580.16</v>
      </c>
      <c r="AK19" s="95">
        <v>581.4</v>
      </c>
      <c r="AL19" s="95">
        <v>581.4</v>
      </c>
      <c r="AM19" s="4">
        <v>581.97</v>
      </c>
      <c r="AN19" s="4">
        <v>582.66</v>
      </c>
      <c r="AO19" s="95">
        <f>IF(AL19-AI19&gt;1,1,0)</f>
        <v>1</v>
      </c>
      <c r="AP19" s="95">
        <f>IF(AN19-AI19&gt;1,1,0)</f>
        <v>1</v>
      </c>
    </row>
    <row r="20" spans="1:43" s="21" customFormat="1" x14ac:dyDescent="0.25">
      <c r="A20" s="91"/>
      <c r="B20" s="42" t="s">
        <v>41</v>
      </c>
      <c r="C20" s="18" t="s">
        <v>48</v>
      </c>
      <c r="D20" s="18" t="s">
        <v>35</v>
      </c>
      <c r="E20" s="50">
        <v>0.45</v>
      </c>
      <c r="F20" s="50">
        <v>0.27</v>
      </c>
      <c r="G20" s="19">
        <v>0.9</v>
      </c>
      <c r="H20" s="69">
        <f t="shared" ref="H20:H25" si="30">E20-F20</f>
        <v>0.18</v>
      </c>
      <c r="I20" s="19">
        <v>0.6</v>
      </c>
      <c r="J20" s="67">
        <f t="shared" ref="J20:J25" si="31">ROUND((F20*G20)+(H20*I20),2)</f>
        <v>0.35</v>
      </c>
      <c r="K20" s="68">
        <f t="shared" ref="K20:K25" si="32">J20/E20</f>
        <v>0.77777777777777768</v>
      </c>
      <c r="L20" s="36">
        <v>27.68</v>
      </c>
      <c r="M20" s="20">
        <f t="shared" si="26"/>
        <v>0.77777777777777768</v>
      </c>
      <c r="N20" s="20">
        <v>580.36</v>
      </c>
      <c r="O20" s="20">
        <v>578.16999999999996</v>
      </c>
      <c r="P20" s="70">
        <f t="shared" si="13"/>
        <v>7.91</v>
      </c>
      <c r="Q20" s="71">
        <f t="shared" si="14"/>
        <v>1.53</v>
      </c>
      <c r="R20" s="18">
        <v>598.89</v>
      </c>
      <c r="S20" s="18">
        <v>0.45700000000000002</v>
      </c>
      <c r="T20" s="50">
        <f t="shared" si="27"/>
        <v>578.16999999999996</v>
      </c>
      <c r="U20" s="50">
        <v>576.91999999999996</v>
      </c>
      <c r="V20" s="72">
        <f t="shared" si="15"/>
        <v>0.21</v>
      </c>
      <c r="W20" s="73">
        <f t="shared" si="18"/>
        <v>0.69</v>
      </c>
      <c r="X20" s="75">
        <f t="shared" si="16"/>
        <v>14.47</v>
      </c>
      <c r="Y20" s="129">
        <f t="shared" si="17"/>
        <v>16</v>
      </c>
      <c r="Z20" s="83">
        <f t="shared" si="19"/>
        <v>0.77777777777777768</v>
      </c>
      <c r="AA20" s="84">
        <v>4.5</v>
      </c>
      <c r="AB20" s="85">
        <f t="shared" si="20"/>
        <v>0.45</v>
      </c>
      <c r="AC20" s="103">
        <f t="shared" si="21"/>
        <v>1.5749999999999997</v>
      </c>
      <c r="AD20" s="108">
        <f t="shared" ref="AD20" si="33">AC20+AD19</f>
        <v>6.036999999999999</v>
      </c>
      <c r="AE20" s="117">
        <v>5.3</v>
      </c>
      <c r="AF20" s="112">
        <f>Z20*AE20*AB20</f>
        <v>1.8549999999999998</v>
      </c>
      <c r="AG20" s="123">
        <f t="shared" si="29"/>
        <v>7.0929999999999991</v>
      </c>
      <c r="AH20" s="94" t="s">
        <v>68</v>
      </c>
      <c r="AI20" s="94">
        <v>579.77</v>
      </c>
      <c r="AJ20" s="94">
        <v>579.94000000000005</v>
      </c>
      <c r="AK20" s="94">
        <v>580.72</v>
      </c>
      <c r="AL20" s="94">
        <v>580.52</v>
      </c>
      <c r="AM20" s="21">
        <v>580.55999999999995</v>
      </c>
      <c r="AN20" s="21">
        <v>580.20000000000005</v>
      </c>
      <c r="AO20" s="94">
        <f>IF(AL20-AI20&gt;1,1,0)</f>
        <v>0</v>
      </c>
      <c r="AP20" s="94">
        <f>IF(AN20-AI20&gt;1,1,0)</f>
        <v>0</v>
      </c>
    </row>
    <row r="21" spans="1:43" x14ac:dyDescent="0.25">
      <c r="A21" s="91"/>
      <c r="B21" s="55" t="s">
        <v>42</v>
      </c>
      <c r="C21" s="22" t="s">
        <v>49</v>
      </c>
      <c r="D21" s="22" t="s">
        <v>35</v>
      </c>
      <c r="E21" s="51">
        <f>0.83+0.3</f>
        <v>1.1299999999999999</v>
      </c>
      <c r="F21" s="51">
        <f>0.42+0.14</f>
        <v>0.56000000000000005</v>
      </c>
      <c r="G21" s="17">
        <v>0.9</v>
      </c>
      <c r="H21" s="69">
        <f t="shared" si="30"/>
        <v>0.56999999999999984</v>
      </c>
      <c r="I21" s="17">
        <v>0.6</v>
      </c>
      <c r="J21" s="67">
        <f t="shared" si="31"/>
        <v>0.85</v>
      </c>
      <c r="K21" s="68">
        <f t="shared" si="32"/>
        <v>0.75221238938053103</v>
      </c>
      <c r="L21" s="22">
        <v>33.44</v>
      </c>
      <c r="M21" s="23">
        <f t="shared" si="26"/>
        <v>0.75221238938053103</v>
      </c>
      <c r="N21" s="23">
        <v>578.79999999999995</v>
      </c>
      <c r="O21" s="51">
        <v>574.1</v>
      </c>
      <c r="P21" s="70">
        <f t="shared" si="13"/>
        <v>14.06</v>
      </c>
      <c r="Q21" s="71">
        <f t="shared" si="14"/>
        <v>1.5</v>
      </c>
      <c r="R21" s="22">
        <v>13.88</v>
      </c>
      <c r="S21" s="22">
        <v>0.45700000000000002</v>
      </c>
      <c r="T21" s="51">
        <v>576</v>
      </c>
      <c r="U21" s="51">
        <v>574.1</v>
      </c>
      <c r="V21" s="72">
        <f t="shared" si="15"/>
        <v>13.69</v>
      </c>
      <c r="W21" s="73">
        <f t="shared" si="18"/>
        <v>5.55</v>
      </c>
      <c r="X21" s="75">
        <f t="shared" si="16"/>
        <v>0.04</v>
      </c>
      <c r="Y21" s="129">
        <f t="shared" si="17"/>
        <v>1.54</v>
      </c>
      <c r="Z21" s="82">
        <f t="shared" ref="Z21" si="34">K21</f>
        <v>0.75221238938053103</v>
      </c>
      <c r="AA21" s="76">
        <v>5.7</v>
      </c>
      <c r="AB21" s="86">
        <f>E21</f>
        <v>1.1299999999999999</v>
      </c>
      <c r="AC21" s="102">
        <f t="shared" ref="AC21" si="35">Z21*AA21*AB21</f>
        <v>4.8449999999999998</v>
      </c>
      <c r="AD21" s="109">
        <f t="shared" ref="AD21" si="36">AD20+AC21</f>
        <v>10.881999999999998</v>
      </c>
      <c r="AE21" s="118">
        <v>6.6</v>
      </c>
      <c r="AF21" s="113">
        <f>Z21*AE21*AB21</f>
        <v>5.6099999999999994</v>
      </c>
      <c r="AG21" s="124">
        <f t="shared" si="29"/>
        <v>12.702999999999999</v>
      </c>
      <c r="AH21" s="95" t="s">
        <v>68</v>
      </c>
      <c r="AI21" s="95">
        <v>578.52</v>
      </c>
      <c r="AJ21" s="95">
        <v>578.66999999999996</v>
      </c>
      <c r="AK21" s="95">
        <v>579.41</v>
      </c>
      <c r="AL21" s="95">
        <v>578.54999999999995</v>
      </c>
      <c r="AM21" s="97">
        <v>580.17999999999995</v>
      </c>
      <c r="AN21" s="97">
        <v>578.44000000000005</v>
      </c>
      <c r="AO21" s="95">
        <f>IF(AL21-AI21&gt;1,1,0)</f>
        <v>0</v>
      </c>
      <c r="AP21" s="95">
        <f>IF(AN21-AI21&gt;1,1,0)</f>
        <v>0</v>
      </c>
      <c r="AQ21" s="97" t="s">
        <v>50</v>
      </c>
    </row>
    <row r="22" spans="1:43" s="21" customFormat="1" x14ac:dyDescent="0.25">
      <c r="B22" s="42"/>
      <c r="C22" s="18"/>
      <c r="D22" s="18"/>
      <c r="E22" s="50">
        <v>0.28999999999999998</v>
      </c>
      <c r="F22" s="50">
        <v>0.14000000000000001</v>
      </c>
      <c r="G22" s="19">
        <v>0.9</v>
      </c>
      <c r="H22" s="69">
        <f t="shared" si="30"/>
        <v>0.14999999999999997</v>
      </c>
      <c r="I22" s="19">
        <v>0.6</v>
      </c>
      <c r="J22" s="67">
        <f t="shared" si="31"/>
        <v>0.22</v>
      </c>
      <c r="K22" s="68">
        <f t="shared" si="32"/>
        <v>0.75862068965517249</v>
      </c>
      <c r="L22" s="36">
        <v>153.66</v>
      </c>
      <c r="M22" s="23">
        <f t="shared" si="26"/>
        <v>0.75862068965517249</v>
      </c>
      <c r="N22" s="20">
        <v>579.83000000000004</v>
      </c>
      <c r="O22" s="20">
        <v>578.41999999999996</v>
      </c>
      <c r="P22" s="70">
        <f t="shared" si="13"/>
        <v>0.92</v>
      </c>
      <c r="Q22" s="71">
        <f t="shared" si="14"/>
        <v>7.83</v>
      </c>
      <c r="R22" s="18"/>
      <c r="S22" s="18"/>
      <c r="T22" s="50"/>
      <c r="U22" s="50"/>
      <c r="V22" s="72"/>
      <c r="W22" s="73"/>
      <c r="X22" s="75"/>
      <c r="Y22" s="129"/>
      <c r="Z22" s="83"/>
      <c r="AA22" s="84"/>
      <c r="AB22" s="85"/>
      <c r="AC22" s="103"/>
      <c r="AD22" s="108"/>
      <c r="AE22" s="117"/>
      <c r="AF22" s="112"/>
      <c r="AG22" s="123"/>
      <c r="AH22" s="94"/>
      <c r="AI22" s="94"/>
      <c r="AJ22" s="94"/>
      <c r="AL22" s="94"/>
      <c r="AO22" s="94"/>
      <c r="AP22" s="94"/>
    </row>
    <row r="23" spans="1:43" x14ac:dyDescent="0.25">
      <c r="A23" s="91"/>
      <c r="B23" s="55" t="s">
        <v>33</v>
      </c>
      <c r="C23" s="22" t="s">
        <v>51</v>
      </c>
      <c r="D23" s="22" t="s">
        <v>35</v>
      </c>
      <c r="E23" s="51">
        <v>0.18</v>
      </c>
      <c r="F23" s="51">
        <v>7.0000000000000007E-2</v>
      </c>
      <c r="G23" s="17">
        <v>0.9</v>
      </c>
      <c r="H23" s="69">
        <f t="shared" si="30"/>
        <v>0.10999999999999999</v>
      </c>
      <c r="I23" s="17">
        <v>0.6</v>
      </c>
      <c r="J23" s="67">
        <f t="shared" si="31"/>
        <v>0.13</v>
      </c>
      <c r="K23" s="68">
        <f t="shared" si="32"/>
        <v>0.72222222222222232</v>
      </c>
      <c r="L23" s="22">
        <v>29.34</v>
      </c>
      <c r="M23" s="23">
        <f t="shared" si="26"/>
        <v>0.72222222222222232</v>
      </c>
      <c r="N23" s="23">
        <v>588.36</v>
      </c>
      <c r="O23" s="51">
        <v>586.87</v>
      </c>
      <c r="P23" s="70">
        <f t="shared" si="13"/>
        <v>5.08</v>
      </c>
      <c r="Q23" s="71">
        <f t="shared" si="14"/>
        <v>2.14</v>
      </c>
      <c r="R23" s="22">
        <v>141.91</v>
      </c>
      <c r="S23" s="22">
        <v>0.45700000000000002</v>
      </c>
      <c r="T23" s="51">
        <f>O23</f>
        <v>586.87</v>
      </c>
      <c r="U23" s="51">
        <v>583.5</v>
      </c>
      <c r="V23" s="72">
        <f t="shared" si="15"/>
        <v>2.37</v>
      </c>
      <c r="W23" s="73">
        <f t="shared" si="18"/>
        <v>2.31</v>
      </c>
      <c r="X23" s="75">
        <f t="shared" si="16"/>
        <v>1.02</v>
      </c>
      <c r="Y23" s="129">
        <f t="shared" si="17"/>
        <v>3.16</v>
      </c>
      <c r="Z23" s="82">
        <f t="shared" ref="Z23" si="37">K23</f>
        <v>0.72222222222222232</v>
      </c>
      <c r="AA23" s="76">
        <v>5.7</v>
      </c>
      <c r="AB23" s="86">
        <f t="shared" si="20"/>
        <v>0.18</v>
      </c>
      <c r="AC23" s="102">
        <f t="shared" ref="AC23" si="38">Z23*AA23*AB23</f>
        <v>0.7410000000000001</v>
      </c>
      <c r="AD23" s="109">
        <f t="shared" ref="AD23" si="39">AD22+AC23</f>
        <v>0.7410000000000001</v>
      </c>
      <c r="AE23" s="118">
        <v>6.6</v>
      </c>
      <c r="AF23" s="113">
        <f>Z23*AE23*AB23</f>
        <v>0.8580000000000001</v>
      </c>
      <c r="AG23" s="124">
        <f t="shared" si="29"/>
        <v>0.8580000000000001</v>
      </c>
      <c r="AH23" s="95" t="s">
        <v>67</v>
      </c>
      <c r="AI23" s="95">
        <v>586.1</v>
      </c>
      <c r="AJ23" s="95">
        <v>586.14</v>
      </c>
      <c r="AK23" s="95">
        <v>586.29</v>
      </c>
      <c r="AL23" s="95">
        <v>586.89</v>
      </c>
      <c r="AM23" s="95">
        <v>587.47</v>
      </c>
      <c r="AN23" s="95">
        <v>586.37</v>
      </c>
      <c r="AO23" s="95">
        <f>IF(AL23-AI23&gt;1,1,0)</f>
        <v>0</v>
      </c>
      <c r="AP23" s="95">
        <f>IF(AN23-AI23&gt;1,1,0)</f>
        <v>0</v>
      </c>
      <c r="AQ23" t="s">
        <v>73</v>
      </c>
    </row>
    <row r="24" spans="1:43" s="21" customFormat="1" x14ac:dyDescent="0.25">
      <c r="A24" s="91"/>
      <c r="B24" s="42" t="s">
        <v>39</v>
      </c>
      <c r="C24" s="18" t="s">
        <v>52</v>
      </c>
      <c r="D24" s="18" t="s">
        <v>35</v>
      </c>
      <c r="E24" s="50">
        <v>0.22</v>
      </c>
      <c r="F24" s="50">
        <v>0.09</v>
      </c>
      <c r="G24" s="19">
        <v>0.9</v>
      </c>
      <c r="H24" s="69">
        <f t="shared" si="30"/>
        <v>0.13</v>
      </c>
      <c r="I24" s="19">
        <v>0.6</v>
      </c>
      <c r="J24" s="67">
        <f t="shared" si="31"/>
        <v>0.16</v>
      </c>
      <c r="K24" s="68">
        <f t="shared" si="32"/>
        <v>0.72727272727272729</v>
      </c>
      <c r="L24" s="36">
        <v>36.19</v>
      </c>
      <c r="M24" s="20">
        <f t="shared" si="26"/>
        <v>0.72727272727272729</v>
      </c>
      <c r="N24" s="20">
        <v>587.27</v>
      </c>
      <c r="O24" s="20">
        <v>585.45000000000005</v>
      </c>
      <c r="P24" s="70">
        <f t="shared" si="13"/>
        <v>5.03</v>
      </c>
      <c r="Q24" s="71">
        <f t="shared" si="14"/>
        <v>2.36</v>
      </c>
      <c r="R24" s="18">
        <v>44.13</v>
      </c>
      <c r="S24" s="18">
        <v>0.45700000000000002</v>
      </c>
      <c r="T24" s="50">
        <f>O24</f>
        <v>585.45000000000005</v>
      </c>
      <c r="U24" s="50">
        <v>585.35</v>
      </c>
      <c r="V24" s="72">
        <f>ROUND(((T24-U24)/R24)*100,2)</f>
        <v>0.23</v>
      </c>
      <c r="W24" s="73">
        <f t="shared" si="18"/>
        <v>0.72</v>
      </c>
      <c r="X24" s="75">
        <f t="shared" si="16"/>
        <v>1.02</v>
      </c>
      <c r="Y24" s="129">
        <f t="shared" si="17"/>
        <v>3.38</v>
      </c>
      <c r="Z24" s="83">
        <f t="shared" ref="Z24" si="40">K24</f>
        <v>0.72727272727272729</v>
      </c>
      <c r="AA24" s="84">
        <v>5.7</v>
      </c>
      <c r="AB24" s="85">
        <f t="shared" si="20"/>
        <v>0.22</v>
      </c>
      <c r="AC24" s="103">
        <f t="shared" ref="AC24" si="41">Z24*AA24*AB24</f>
        <v>0.91200000000000003</v>
      </c>
      <c r="AD24" s="108">
        <f t="shared" ref="AD24" si="42">AC24+AD23</f>
        <v>1.653</v>
      </c>
      <c r="AE24" s="117">
        <v>6.6</v>
      </c>
      <c r="AF24" s="112">
        <f>Z24*AE24*AB24</f>
        <v>1.056</v>
      </c>
      <c r="AG24" s="123">
        <f t="shared" si="29"/>
        <v>1.9140000000000001</v>
      </c>
      <c r="AH24" s="94" t="s">
        <v>67</v>
      </c>
      <c r="AI24" s="94">
        <v>584.05999999999995</v>
      </c>
      <c r="AJ24" s="94">
        <v>584.13</v>
      </c>
      <c r="AK24" s="94">
        <v>587.54999999999995</v>
      </c>
      <c r="AL24" s="94">
        <v>586.61</v>
      </c>
      <c r="AM24" s="21">
        <v>586.29</v>
      </c>
      <c r="AN24" s="21">
        <v>586.26</v>
      </c>
      <c r="AO24" s="94">
        <f>IF(AL24-AI24&gt;1,1,0)</f>
        <v>1</v>
      </c>
      <c r="AP24" s="94">
        <f>IF(AN24-AI24&gt;1,1,0)</f>
        <v>1</v>
      </c>
    </row>
    <row r="25" spans="1:43" x14ac:dyDescent="0.25">
      <c r="B25" s="30"/>
      <c r="C25" s="22"/>
      <c r="D25" s="22"/>
      <c r="E25" s="51"/>
      <c r="F25" s="51"/>
      <c r="G25" s="17"/>
      <c r="H25" s="69">
        <f t="shared" si="30"/>
        <v>0</v>
      </c>
      <c r="I25" s="17"/>
      <c r="J25" s="67">
        <f t="shared" si="31"/>
        <v>0</v>
      </c>
      <c r="K25" s="68" t="e">
        <f t="shared" si="32"/>
        <v>#DIV/0!</v>
      </c>
      <c r="L25" s="22"/>
      <c r="M25" s="23"/>
      <c r="N25" s="17"/>
      <c r="O25" s="22"/>
      <c r="P25" s="70" t="e">
        <f t="shared" si="13"/>
        <v>#DIV/0!</v>
      </c>
      <c r="Q25" s="71" t="e">
        <f t="shared" si="14"/>
        <v>#DIV/0!</v>
      </c>
      <c r="R25" s="22"/>
      <c r="S25" s="22"/>
      <c r="T25" s="22">
        <v>583</v>
      </c>
      <c r="U25" s="22"/>
      <c r="V25" s="72" t="e">
        <f t="shared" si="15"/>
        <v>#DIV/0!</v>
      </c>
      <c r="W25" s="73" t="e">
        <f t="shared" si="18"/>
        <v>#DIV/0!</v>
      </c>
      <c r="X25" s="75" t="e">
        <f t="shared" si="16"/>
        <v>#DIV/0!</v>
      </c>
      <c r="Y25" s="129" t="e">
        <f t="shared" si="17"/>
        <v>#DIV/0!</v>
      </c>
      <c r="Z25" s="82"/>
      <c r="AA25" s="76"/>
      <c r="AB25" s="86"/>
      <c r="AC25" s="102"/>
      <c r="AD25" s="109"/>
      <c r="AE25" s="118"/>
      <c r="AF25" s="113"/>
      <c r="AG25" s="124"/>
      <c r="AH25" s="95"/>
      <c r="AI25" s="95"/>
      <c r="AJ25" s="95"/>
      <c r="AK25" s="95"/>
      <c r="AL25" s="95"/>
    </row>
    <row r="26" spans="1:43" s="21" customFormat="1" x14ac:dyDescent="0.25">
      <c r="B26" s="31"/>
      <c r="C26" s="18"/>
      <c r="D26" s="18"/>
      <c r="E26" s="50"/>
      <c r="F26" s="50"/>
      <c r="G26" s="19"/>
      <c r="H26" s="69">
        <f t="shared" si="10"/>
        <v>0</v>
      </c>
      <c r="I26" s="19"/>
      <c r="J26" s="67">
        <f t="shared" ref="J26:J53" si="43">ROUND((F26*G26)+(H26*I26),2)</f>
        <v>0</v>
      </c>
      <c r="K26" s="68" t="e">
        <f t="shared" ref="K26:K53" si="44">J26/E26</f>
        <v>#DIV/0!</v>
      </c>
      <c r="L26" s="36"/>
      <c r="M26" s="20"/>
      <c r="N26" s="19"/>
      <c r="O26" s="20"/>
      <c r="P26" s="70" t="e">
        <f t="shared" si="13"/>
        <v>#DIV/0!</v>
      </c>
      <c r="Q26" s="71" t="e">
        <f t="shared" si="14"/>
        <v>#DIV/0!</v>
      </c>
      <c r="R26" s="18"/>
      <c r="S26" s="18"/>
      <c r="T26" s="18"/>
      <c r="U26" s="18"/>
      <c r="V26" s="72" t="e">
        <f t="shared" si="15"/>
        <v>#DIV/0!</v>
      </c>
      <c r="W26" s="73" t="e">
        <f t="shared" si="18"/>
        <v>#DIV/0!</v>
      </c>
      <c r="X26" s="75" t="e">
        <f t="shared" si="16"/>
        <v>#DIV/0!</v>
      </c>
      <c r="Y26" s="129" t="e">
        <f t="shared" si="17"/>
        <v>#DIV/0!</v>
      </c>
      <c r="Z26" s="83"/>
      <c r="AA26" s="84"/>
      <c r="AB26" s="85"/>
      <c r="AC26" s="103"/>
      <c r="AD26" s="108"/>
      <c r="AE26" s="117"/>
      <c r="AF26" s="112"/>
      <c r="AG26" s="123"/>
      <c r="AH26" s="94"/>
      <c r="AI26" s="94"/>
      <c r="AJ26" s="94"/>
      <c r="AK26" s="94"/>
      <c r="AL26" s="94"/>
    </row>
    <row r="27" spans="1:43" x14ac:dyDescent="0.25">
      <c r="B27" s="30"/>
      <c r="C27" s="22"/>
      <c r="D27" s="22"/>
      <c r="E27" s="51"/>
      <c r="F27" s="51"/>
      <c r="G27" s="17"/>
      <c r="H27" s="69">
        <f t="shared" si="10"/>
        <v>0</v>
      </c>
      <c r="I27" s="17"/>
      <c r="J27" s="67">
        <f t="shared" si="43"/>
        <v>0</v>
      </c>
      <c r="K27" s="68" t="e">
        <f t="shared" si="44"/>
        <v>#DIV/0!</v>
      </c>
      <c r="L27" s="22"/>
      <c r="M27" s="23"/>
      <c r="N27" s="17"/>
      <c r="O27" s="22"/>
      <c r="P27" s="70" t="e">
        <f t="shared" si="13"/>
        <v>#DIV/0!</v>
      </c>
      <c r="Q27" s="71" t="e">
        <f t="shared" si="14"/>
        <v>#DIV/0!</v>
      </c>
      <c r="R27" s="22"/>
      <c r="S27" s="22"/>
      <c r="T27" s="22"/>
      <c r="U27" s="22"/>
      <c r="V27" s="72" t="e">
        <f t="shared" si="15"/>
        <v>#DIV/0!</v>
      </c>
      <c r="W27" s="73" t="e">
        <f t="shared" si="18"/>
        <v>#DIV/0!</v>
      </c>
      <c r="X27" s="75" t="e">
        <f t="shared" si="16"/>
        <v>#DIV/0!</v>
      </c>
      <c r="Y27" s="129" t="e">
        <f t="shared" si="17"/>
        <v>#DIV/0!</v>
      </c>
      <c r="Z27" s="82"/>
      <c r="AA27" s="76"/>
      <c r="AB27" s="86"/>
      <c r="AC27" s="102"/>
      <c r="AD27" s="109"/>
      <c r="AE27" s="118"/>
      <c r="AF27" s="113"/>
      <c r="AG27" s="124"/>
      <c r="AH27" s="95"/>
      <c r="AI27" s="95"/>
      <c r="AJ27" s="95"/>
      <c r="AK27" s="95"/>
      <c r="AL27" s="95"/>
    </row>
    <row r="28" spans="1:43" s="21" customFormat="1" x14ac:dyDescent="0.25">
      <c r="B28" s="31"/>
      <c r="C28" s="18"/>
      <c r="D28" s="18"/>
      <c r="E28" s="50"/>
      <c r="F28" s="50"/>
      <c r="G28" s="19"/>
      <c r="H28" s="69">
        <f t="shared" si="10"/>
        <v>0</v>
      </c>
      <c r="I28" s="19"/>
      <c r="J28" s="67">
        <f t="shared" si="43"/>
        <v>0</v>
      </c>
      <c r="K28" s="68" t="e">
        <f t="shared" si="44"/>
        <v>#DIV/0!</v>
      </c>
      <c r="L28" s="36"/>
      <c r="M28" s="20"/>
      <c r="N28" s="19"/>
      <c r="O28" s="20"/>
      <c r="P28" s="70" t="e">
        <f t="shared" si="13"/>
        <v>#DIV/0!</v>
      </c>
      <c r="Q28" s="71" t="e">
        <f t="shared" si="14"/>
        <v>#DIV/0!</v>
      </c>
      <c r="R28" s="18"/>
      <c r="S28" s="18"/>
      <c r="T28" s="18"/>
      <c r="U28" s="18"/>
      <c r="V28" s="72" t="e">
        <f t="shared" si="15"/>
        <v>#DIV/0!</v>
      </c>
      <c r="W28" s="73" t="e">
        <f t="shared" si="18"/>
        <v>#DIV/0!</v>
      </c>
      <c r="X28" s="75" t="e">
        <f t="shared" si="16"/>
        <v>#DIV/0!</v>
      </c>
      <c r="Y28" s="129" t="e">
        <f t="shared" si="17"/>
        <v>#DIV/0!</v>
      </c>
      <c r="Z28" s="83"/>
      <c r="AA28" s="84"/>
      <c r="AB28" s="85"/>
      <c r="AC28" s="103"/>
      <c r="AD28" s="108"/>
      <c r="AE28" s="117"/>
      <c r="AF28" s="112"/>
      <c r="AG28" s="123"/>
      <c r="AH28" s="94"/>
      <c r="AI28" s="94"/>
      <c r="AJ28" s="94"/>
      <c r="AK28" s="94"/>
      <c r="AL28" s="94"/>
    </row>
    <row r="29" spans="1:43" x14ac:dyDescent="0.25">
      <c r="B29" s="30"/>
      <c r="C29" s="22"/>
      <c r="D29" s="22"/>
      <c r="E29" s="51"/>
      <c r="F29" s="51"/>
      <c r="G29" s="17"/>
      <c r="H29" s="69">
        <f t="shared" si="10"/>
        <v>0</v>
      </c>
      <c r="I29" s="17"/>
      <c r="J29" s="67">
        <f t="shared" si="43"/>
        <v>0</v>
      </c>
      <c r="K29" s="68" t="e">
        <f t="shared" si="44"/>
        <v>#DIV/0!</v>
      </c>
      <c r="L29" s="22"/>
      <c r="M29" s="23"/>
      <c r="N29" s="17"/>
      <c r="O29" s="22"/>
      <c r="P29" s="70" t="e">
        <f t="shared" si="13"/>
        <v>#DIV/0!</v>
      </c>
      <c r="Q29" s="71" t="e">
        <f t="shared" si="14"/>
        <v>#DIV/0!</v>
      </c>
      <c r="R29" s="22"/>
      <c r="S29" s="22"/>
      <c r="T29" s="22"/>
      <c r="U29" s="22"/>
      <c r="V29" s="72" t="e">
        <f t="shared" si="15"/>
        <v>#DIV/0!</v>
      </c>
      <c r="W29" s="73" t="e">
        <f t="shared" si="18"/>
        <v>#DIV/0!</v>
      </c>
      <c r="X29" s="75" t="e">
        <f t="shared" si="16"/>
        <v>#DIV/0!</v>
      </c>
      <c r="Y29" s="129" t="e">
        <f t="shared" si="17"/>
        <v>#DIV/0!</v>
      </c>
      <c r="Z29" s="82"/>
      <c r="AA29" s="76"/>
      <c r="AB29" s="86"/>
      <c r="AC29" s="102"/>
      <c r="AD29" s="109"/>
      <c r="AE29" s="118"/>
      <c r="AF29" s="113"/>
      <c r="AG29" s="124"/>
      <c r="AH29" s="95"/>
      <c r="AI29" s="95"/>
      <c r="AJ29" s="95"/>
      <c r="AK29" s="95"/>
      <c r="AL29" s="95"/>
    </row>
    <row r="30" spans="1:43" s="21" customFormat="1" x14ac:dyDescent="0.25">
      <c r="B30" s="31"/>
      <c r="C30" s="18"/>
      <c r="D30" s="18"/>
      <c r="E30" s="50"/>
      <c r="F30" s="50"/>
      <c r="G30" s="18"/>
      <c r="H30" s="69">
        <f t="shared" si="10"/>
        <v>0</v>
      </c>
      <c r="I30" s="19"/>
      <c r="J30" s="67">
        <f t="shared" si="43"/>
        <v>0</v>
      </c>
      <c r="K30" s="68" t="e">
        <f t="shared" si="44"/>
        <v>#DIV/0!</v>
      </c>
      <c r="L30" s="36"/>
      <c r="M30" s="88"/>
      <c r="N30" s="19"/>
      <c r="O30" s="20"/>
      <c r="P30" s="70" t="e">
        <f t="shared" si="13"/>
        <v>#DIV/0!</v>
      </c>
      <c r="Q30" s="71" t="e">
        <f t="shared" si="14"/>
        <v>#DIV/0!</v>
      </c>
      <c r="R30" s="18"/>
      <c r="S30" s="18"/>
      <c r="T30" s="18"/>
      <c r="U30" s="18"/>
      <c r="V30" s="72" t="e">
        <f t="shared" si="15"/>
        <v>#DIV/0!</v>
      </c>
      <c r="W30" s="73" t="e">
        <f t="shared" si="18"/>
        <v>#DIV/0!</v>
      </c>
      <c r="X30" s="75" t="e">
        <f t="shared" si="16"/>
        <v>#DIV/0!</v>
      </c>
      <c r="Y30" s="129" t="e">
        <f t="shared" si="17"/>
        <v>#DIV/0!</v>
      </c>
      <c r="Z30" s="77"/>
      <c r="AA30" s="78"/>
      <c r="AB30" s="78"/>
      <c r="AC30" s="104"/>
      <c r="AD30" s="110"/>
      <c r="AE30" s="119"/>
      <c r="AF30" s="114"/>
      <c r="AG30" s="125"/>
    </row>
    <row r="31" spans="1:43" x14ac:dyDescent="0.25">
      <c r="B31" s="30"/>
      <c r="C31" s="22"/>
      <c r="D31" s="22"/>
      <c r="E31" s="51"/>
      <c r="F31" s="51"/>
      <c r="G31" s="17"/>
      <c r="H31" s="69">
        <f t="shared" si="10"/>
        <v>0</v>
      </c>
      <c r="I31" s="17"/>
      <c r="J31" s="67">
        <f t="shared" si="43"/>
        <v>0</v>
      </c>
      <c r="K31" s="68" t="e">
        <f t="shared" si="44"/>
        <v>#DIV/0!</v>
      </c>
      <c r="L31" s="22"/>
      <c r="M31" s="17"/>
      <c r="N31" s="22"/>
      <c r="O31" s="22"/>
      <c r="P31" s="70" t="e">
        <f t="shared" si="13"/>
        <v>#DIV/0!</v>
      </c>
      <c r="Q31" s="71" t="e">
        <f t="shared" si="14"/>
        <v>#DIV/0!</v>
      </c>
      <c r="R31" s="22"/>
      <c r="S31" s="22"/>
      <c r="T31" s="22"/>
      <c r="U31" s="22"/>
      <c r="V31" s="72" t="e">
        <f t="shared" si="15"/>
        <v>#DIV/0!</v>
      </c>
      <c r="W31" s="73" t="e">
        <f t="shared" si="18"/>
        <v>#DIV/0!</v>
      </c>
      <c r="X31" s="75" t="e">
        <f t="shared" si="16"/>
        <v>#DIV/0!</v>
      </c>
      <c r="Y31" s="129" t="e">
        <f t="shared" si="17"/>
        <v>#DIV/0!</v>
      </c>
      <c r="Z31" s="79"/>
      <c r="AA31" s="80"/>
      <c r="AB31" s="80"/>
      <c r="AC31" s="105"/>
    </row>
    <row r="32" spans="1:43" s="21" customFormat="1" x14ac:dyDescent="0.25">
      <c r="B32" s="31"/>
      <c r="C32" s="18"/>
      <c r="D32" s="18"/>
      <c r="E32" s="50"/>
      <c r="F32" s="50"/>
      <c r="G32" s="19"/>
      <c r="H32" s="69">
        <f t="shared" si="10"/>
        <v>0</v>
      </c>
      <c r="I32" s="19"/>
      <c r="J32" s="67">
        <f t="shared" si="43"/>
        <v>0</v>
      </c>
      <c r="K32" s="68" t="e">
        <f t="shared" si="44"/>
        <v>#DIV/0!</v>
      </c>
      <c r="L32" s="36"/>
      <c r="M32" s="88"/>
      <c r="N32" s="19"/>
      <c r="O32" s="20"/>
      <c r="P32" s="70" t="e">
        <f t="shared" si="13"/>
        <v>#DIV/0!</v>
      </c>
      <c r="Q32" s="71" t="e">
        <f t="shared" si="14"/>
        <v>#DIV/0!</v>
      </c>
      <c r="R32" s="18"/>
      <c r="S32" s="18"/>
      <c r="T32" s="18"/>
      <c r="U32" s="18"/>
      <c r="V32" s="72" t="e">
        <f t="shared" si="15"/>
        <v>#DIV/0!</v>
      </c>
      <c r="W32" s="73" t="e">
        <f t="shared" si="18"/>
        <v>#DIV/0!</v>
      </c>
      <c r="X32" s="75" t="e">
        <f t="shared" si="16"/>
        <v>#DIV/0!</v>
      </c>
      <c r="Y32" s="129" t="e">
        <f t="shared" si="17"/>
        <v>#DIV/0!</v>
      </c>
      <c r="Z32" s="77"/>
      <c r="AA32" s="78"/>
      <c r="AB32" s="78"/>
      <c r="AC32" s="104"/>
      <c r="AD32" s="110"/>
      <c r="AE32" s="119"/>
      <c r="AF32" s="114"/>
      <c r="AG32" s="125"/>
    </row>
    <row r="33" spans="1:38" x14ac:dyDescent="0.25">
      <c r="B33" s="30"/>
      <c r="C33" s="22"/>
      <c r="D33" s="22"/>
      <c r="E33" s="51"/>
      <c r="F33" s="51"/>
      <c r="G33" s="22"/>
      <c r="H33" s="69">
        <f t="shared" si="10"/>
        <v>0</v>
      </c>
      <c r="I33" s="22"/>
      <c r="J33" s="67">
        <f t="shared" si="43"/>
        <v>0</v>
      </c>
      <c r="K33" s="68" t="e">
        <f t="shared" si="44"/>
        <v>#DIV/0!</v>
      </c>
      <c r="L33" s="22"/>
      <c r="M33" s="17"/>
      <c r="N33" s="22"/>
      <c r="O33" s="22"/>
      <c r="P33" s="70" t="e">
        <f t="shared" si="13"/>
        <v>#DIV/0!</v>
      </c>
      <c r="Q33" s="71" t="e">
        <f t="shared" si="14"/>
        <v>#DIV/0!</v>
      </c>
      <c r="R33" s="22"/>
      <c r="S33" s="22"/>
      <c r="T33" s="22"/>
      <c r="U33" s="22"/>
      <c r="V33" s="72" t="e">
        <f t="shared" si="15"/>
        <v>#DIV/0!</v>
      </c>
      <c r="W33" s="73" t="e">
        <f t="shared" si="18"/>
        <v>#DIV/0!</v>
      </c>
      <c r="X33" s="75" t="e">
        <f t="shared" si="16"/>
        <v>#DIV/0!</v>
      </c>
      <c r="Y33" s="129" t="e">
        <f t="shared" si="17"/>
        <v>#DIV/0!</v>
      </c>
      <c r="Z33" s="79"/>
      <c r="AA33" s="80"/>
      <c r="AB33" s="80"/>
      <c r="AC33" s="105"/>
    </row>
    <row r="34" spans="1:38" s="21" customFormat="1" x14ac:dyDescent="0.25">
      <c r="B34" s="31"/>
      <c r="C34" s="18"/>
      <c r="D34" s="18"/>
      <c r="E34" s="50"/>
      <c r="F34" s="50"/>
      <c r="G34" s="19"/>
      <c r="H34" s="69">
        <f t="shared" si="10"/>
        <v>0</v>
      </c>
      <c r="I34" s="19"/>
      <c r="J34" s="67">
        <f t="shared" si="43"/>
        <v>0</v>
      </c>
      <c r="K34" s="68" t="e">
        <f t="shared" si="44"/>
        <v>#DIV/0!</v>
      </c>
      <c r="L34" s="36"/>
      <c r="M34" s="88"/>
      <c r="N34" s="19"/>
      <c r="O34" s="20"/>
      <c r="P34" s="70" t="e">
        <f t="shared" si="13"/>
        <v>#DIV/0!</v>
      </c>
      <c r="Q34" s="71" t="e">
        <f t="shared" si="14"/>
        <v>#DIV/0!</v>
      </c>
      <c r="R34" s="18"/>
      <c r="S34" s="18"/>
      <c r="T34" s="18"/>
      <c r="U34" s="18"/>
      <c r="V34" s="72" t="e">
        <f t="shared" si="15"/>
        <v>#DIV/0!</v>
      </c>
      <c r="W34" s="73" t="e">
        <f t="shared" si="18"/>
        <v>#DIV/0!</v>
      </c>
      <c r="X34" s="75" t="e">
        <f t="shared" si="16"/>
        <v>#DIV/0!</v>
      </c>
      <c r="Y34" s="129" t="e">
        <f t="shared" si="17"/>
        <v>#DIV/0!</v>
      </c>
      <c r="Z34" s="77"/>
      <c r="AA34" s="78"/>
      <c r="AB34" s="78"/>
      <c r="AC34" s="104"/>
      <c r="AD34" s="110"/>
      <c r="AE34" s="119"/>
      <c r="AF34" s="114"/>
      <c r="AG34" s="125"/>
    </row>
    <row r="35" spans="1:38" x14ac:dyDescent="0.25">
      <c r="B35" s="30"/>
      <c r="C35" s="22"/>
      <c r="D35" s="22"/>
      <c r="E35" s="51"/>
      <c r="F35" s="51"/>
      <c r="G35" s="22"/>
      <c r="H35" s="69">
        <f t="shared" si="10"/>
        <v>0</v>
      </c>
      <c r="I35" s="22"/>
      <c r="J35" s="67">
        <f t="shared" si="43"/>
        <v>0</v>
      </c>
      <c r="K35" s="68" t="e">
        <f t="shared" si="44"/>
        <v>#DIV/0!</v>
      </c>
      <c r="L35" s="22"/>
      <c r="M35" s="17"/>
      <c r="N35" s="22"/>
      <c r="O35" s="22"/>
      <c r="P35" s="70" t="e">
        <f t="shared" si="13"/>
        <v>#DIV/0!</v>
      </c>
      <c r="Q35" s="71" t="e">
        <f t="shared" si="14"/>
        <v>#DIV/0!</v>
      </c>
      <c r="R35" s="22"/>
      <c r="S35" s="22"/>
      <c r="T35" s="22"/>
      <c r="U35" s="22"/>
      <c r="V35" s="72" t="e">
        <f t="shared" si="15"/>
        <v>#DIV/0!</v>
      </c>
      <c r="W35" s="73" t="e">
        <f t="shared" si="18"/>
        <v>#DIV/0!</v>
      </c>
      <c r="X35" s="75" t="e">
        <f t="shared" si="16"/>
        <v>#DIV/0!</v>
      </c>
      <c r="Y35" s="129" t="e">
        <f t="shared" si="17"/>
        <v>#DIV/0!</v>
      </c>
      <c r="Z35" s="79"/>
      <c r="AA35" s="80"/>
      <c r="AB35" s="80"/>
      <c r="AC35" s="105"/>
    </row>
    <row r="36" spans="1:38" s="21" customFormat="1" x14ac:dyDescent="0.25">
      <c r="B36" s="37"/>
      <c r="C36" s="18"/>
      <c r="D36" s="18"/>
      <c r="E36" s="50"/>
      <c r="F36" s="50"/>
      <c r="G36" s="19"/>
      <c r="H36" s="69">
        <f t="shared" si="10"/>
        <v>0</v>
      </c>
      <c r="I36" s="19"/>
      <c r="J36" s="67">
        <f t="shared" si="43"/>
        <v>0</v>
      </c>
      <c r="K36" s="68" t="e">
        <f t="shared" si="44"/>
        <v>#DIV/0!</v>
      </c>
      <c r="L36" s="36"/>
      <c r="M36" s="88"/>
      <c r="N36" s="19"/>
      <c r="O36" s="20"/>
      <c r="P36" s="70" t="e">
        <f t="shared" si="13"/>
        <v>#DIV/0!</v>
      </c>
      <c r="Q36" s="71" t="e">
        <f t="shared" si="14"/>
        <v>#DIV/0!</v>
      </c>
      <c r="R36" s="18"/>
      <c r="S36" s="18"/>
      <c r="T36" s="18"/>
      <c r="U36" s="18"/>
      <c r="V36" s="72" t="e">
        <f t="shared" si="15"/>
        <v>#DIV/0!</v>
      </c>
      <c r="W36" s="73" t="e">
        <f t="shared" si="18"/>
        <v>#DIV/0!</v>
      </c>
      <c r="X36" s="75" t="e">
        <f t="shared" si="16"/>
        <v>#DIV/0!</v>
      </c>
      <c r="Y36" s="129" t="e">
        <f t="shared" si="17"/>
        <v>#DIV/0!</v>
      </c>
      <c r="Z36" s="77"/>
      <c r="AA36" s="78"/>
      <c r="AB36" s="78"/>
      <c r="AC36" s="104"/>
      <c r="AD36" s="110"/>
      <c r="AE36" s="119"/>
      <c r="AF36" s="114"/>
      <c r="AG36" s="125"/>
    </row>
    <row r="37" spans="1:38" x14ac:dyDescent="0.25">
      <c r="B37" s="54"/>
      <c r="C37" s="22"/>
      <c r="D37" s="22"/>
      <c r="E37" s="51"/>
      <c r="F37" s="51"/>
      <c r="G37" s="22"/>
      <c r="H37" s="69">
        <f t="shared" si="10"/>
        <v>0</v>
      </c>
      <c r="I37" s="22"/>
      <c r="J37" s="67">
        <f t="shared" si="43"/>
        <v>0</v>
      </c>
      <c r="K37" s="68" t="e">
        <f t="shared" si="44"/>
        <v>#DIV/0!</v>
      </c>
      <c r="L37" s="22"/>
      <c r="M37" s="17"/>
      <c r="N37" s="22"/>
      <c r="O37" s="22"/>
      <c r="P37" s="70" t="e">
        <f t="shared" si="13"/>
        <v>#DIV/0!</v>
      </c>
      <c r="Q37" s="71" t="e">
        <f t="shared" si="14"/>
        <v>#DIV/0!</v>
      </c>
      <c r="R37" s="22"/>
      <c r="S37" s="22"/>
      <c r="T37" s="22"/>
      <c r="U37" s="22"/>
      <c r="V37" s="72" t="e">
        <f t="shared" si="15"/>
        <v>#DIV/0!</v>
      </c>
      <c r="W37" s="73" t="e">
        <f t="shared" si="18"/>
        <v>#DIV/0!</v>
      </c>
      <c r="X37" s="75" t="e">
        <f t="shared" si="16"/>
        <v>#DIV/0!</v>
      </c>
      <c r="Y37" s="129" t="e">
        <f t="shared" si="17"/>
        <v>#DIV/0!</v>
      </c>
      <c r="Z37" s="79"/>
      <c r="AA37" s="80"/>
      <c r="AB37" s="80"/>
      <c r="AC37" s="105"/>
    </row>
    <row r="38" spans="1:38" s="53" customFormat="1" x14ac:dyDescent="0.25">
      <c r="A38" s="21"/>
      <c r="B38" s="31"/>
      <c r="C38" s="18"/>
      <c r="D38" s="18"/>
      <c r="E38" s="50"/>
      <c r="F38" s="50"/>
      <c r="G38" s="19"/>
      <c r="H38" s="69">
        <f t="shared" si="10"/>
        <v>0</v>
      </c>
      <c r="I38" s="19"/>
      <c r="J38" s="67">
        <f t="shared" si="43"/>
        <v>0</v>
      </c>
      <c r="K38" s="68" t="e">
        <f t="shared" si="44"/>
        <v>#DIV/0!</v>
      </c>
      <c r="L38" s="36"/>
      <c r="M38" s="88"/>
      <c r="N38" s="19"/>
      <c r="O38" s="20"/>
      <c r="P38" s="70" t="e">
        <f t="shared" si="13"/>
        <v>#DIV/0!</v>
      </c>
      <c r="Q38" s="71" t="e">
        <f t="shared" si="14"/>
        <v>#DIV/0!</v>
      </c>
      <c r="R38" s="18"/>
      <c r="S38" s="18"/>
      <c r="T38" s="18"/>
      <c r="U38" s="18"/>
      <c r="V38" s="72" t="e">
        <f t="shared" si="15"/>
        <v>#DIV/0!</v>
      </c>
      <c r="W38" s="73" t="e">
        <f t="shared" si="18"/>
        <v>#DIV/0!</v>
      </c>
      <c r="X38" s="75" t="e">
        <f t="shared" si="16"/>
        <v>#DIV/0!</v>
      </c>
      <c r="Y38" s="129" t="e">
        <f t="shared" si="17"/>
        <v>#DIV/0!</v>
      </c>
      <c r="Z38" s="77"/>
      <c r="AA38" s="78"/>
      <c r="AB38" s="78"/>
      <c r="AC38" s="104"/>
      <c r="AD38" s="110"/>
      <c r="AE38" s="119"/>
      <c r="AF38" s="114"/>
      <c r="AG38" s="125"/>
      <c r="AH38" s="21"/>
      <c r="AI38" s="21"/>
      <c r="AJ38" s="21"/>
      <c r="AK38" s="21"/>
      <c r="AL38" s="21"/>
    </row>
    <row r="39" spans="1:38" x14ac:dyDescent="0.25">
      <c r="B39" s="30"/>
      <c r="C39" s="22"/>
      <c r="D39" s="22"/>
      <c r="E39" s="51"/>
      <c r="F39" s="51"/>
      <c r="G39" s="22"/>
      <c r="H39" s="69">
        <f t="shared" si="10"/>
        <v>0</v>
      </c>
      <c r="I39" s="22"/>
      <c r="J39" s="67">
        <f t="shared" si="43"/>
        <v>0</v>
      </c>
      <c r="K39" s="68" t="e">
        <f t="shared" si="44"/>
        <v>#DIV/0!</v>
      </c>
      <c r="L39" s="22"/>
      <c r="M39" s="17"/>
      <c r="N39" s="22"/>
      <c r="O39" s="22"/>
      <c r="P39" s="70" t="e">
        <f t="shared" si="13"/>
        <v>#DIV/0!</v>
      </c>
      <c r="Q39" s="71" t="e">
        <f t="shared" si="14"/>
        <v>#DIV/0!</v>
      </c>
      <c r="R39" s="22"/>
      <c r="S39" s="22"/>
      <c r="T39" s="22"/>
      <c r="U39" s="22"/>
      <c r="V39" s="72" t="e">
        <f t="shared" si="15"/>
        <v>#DIV/0!</v>
      </c>
      <c r="W39" s="73" t="e">
        <f t="shared" si="18"/>
        <v>#DIV/0!</v>
      </c>
      <c r="X39" s="75" t="e">
        <f t="shared" si="16"/>
        <v>#DIV/0!</v>
      </c>
      <c r="Y39" s="129" t="e">
        <f t="shared" si="17"/>
        <v>#DIV/0!</v>
      </c>
      <c r="Z39" s="79"/>
      <c r="AA39" s="80"/>
      <c r="AB39" s="80"/>
      <c r="AC39" s="105"/>
    </row>
    <row r="40" spans="1:38" s="21" customFormat="1" x14ac:dyDescent="0.25">
      <c r="B40" s="31"/>
      <c r="C40" s="18"/>
      <c r="D40" s="18"/>
      <c r="E40" s="50"/>
      <c r="F40" s="50"/>
      <c r="G40" s="19"/>
      <c r="H40" s="69">
        <f t="shared" si="10"/>
        <v>0</v>
      </c>
      <c r="I40" s="19"/>
      <c r="J40" s="67">
        <f t="shared" si="43"/>
        <v>0</v>
      </c>
      <c r="K40" s="68" t="e">
        <f t="shared" si="44"/>
        <v>#DIV/0!</v>
      </c>
      <c r="L40" s="36"/>
      <c r="M40" s="88"/>
      <c r="N40" s="19"/>
      <c r="O40" s="20"/>
      <c r="P40" s="70" t="e">
        <f t="shared" si="13"/>
        <v>#DIV/0!</v>
      </c>
      <c r="Q40" s="71" t="e">
        <f t="shared" si="14"/>
        <v>#DIV/0!</v>
      </c>
      <c r="R40" s="18"/>
      <c r="S40" s="18"/>
      <c r="T40" s="18"/>
      <c r="U40" s="18"/>
      <c r="V40" s="72" t="e">
        <f t="shared" si="15"/>
        <v>#DIV/0!</v>
      </c>
      <c r="W40" s="73" t="e">
        <f t="shared" si="18"/>
        <v>#DIV/0!</v>
      </c>
      <c r="X40" s="75" t="e">
        <f t="shared" si="16"/>
        <v>#DIV/0!</v>
      </c>
      <c r="Y40" s="129" t="e">
        <f t="shared" si="17"/>
        <v>#DIV/0!</v>
      </c>
      <c r="Z40" s="77"/>
      <c r="AA40" s="78"/>
      <c r="AB40" s="78"/>
      <c r="AC40" s="104"/>
      <c r="AD40" s="110"/>
      <c r="AE40" s="119"/>
      <c r="AF40" s="114"/>
      <c r="AG40" s="125"/>
    </row>
    <row r="41" spans="1:38" x14ac:dyDescent="0.25">
      <c r="B41" s="34"/>
      <c r="C41" s="22"/>
      <c r="D41" s="22"/>
      <c r="E41" s="22"/>
      <c r="F41" s="22"/>
      <c r="G41" s="22"/>
      <c r="H41" s="69">
        <f t="shared" si="10"/>
        <v>0</v>
      </c>
      <c r="I41" s="17"/>
      <c r="J41" s="67">
        <f t="shared" si="43"/>
        <v>0</v>
      </c>
      <c r="K41" s="68" t="e">
        <f t="shared" si="44"/>
        <v>#DIV/0!</v>
      </c>
      <c r="L41" s="22"/>
      <c r="M41" s="17"/>
      <c r="N41" s="22"/>
      <c r="O41" s="22"/>
      <c r="P41" s="70" t="e">
        <f t="shared" si="13"/>
        <v>#DIV/0!</v>
      </c>
      <c r="Q41" s="71" t="e">
        <f t="shared" si="14"/>
        <v>#DIV/0!</v>
      </c>
      <c r="R41" s="22"/>
      <c r="S41" s="22"/>
      <c r="T41" s="22"/>
      <c r="U41" s="22"/>
      <c r="V41" s="72" t="e">
        <f t="shared" si="15"/>
        <v>#DIV/0!</v>
      </c>
      <c r="W41" s="73" t="e">
        <f t="shared" si="18"/>
        <v>#DIV/0!</v>
      </c>
      <c r="X41" s="75" t="e">
        <f t="shared" si="16"/>
        <v>#DIV/0!</v>
      </c>
      <c r="Y41" s="129" t="e">
        <f t="shared" si="17"/>
        <v>#DIV/0!</v>
      </c>
      <c r="Z41" s="79"/>
      <c r="AA41" s="80"/>
      <c r="AB41" s="80"/>
      <c r="AC41" s="105"/>
    </row>
    <row r="42" spans="1:38" s="21" customFormat="1" x14ac:dyDescent="0.25">
      <c r="B42" s="31"/>
      <c r="C42" s="18"/>
      <c r="D42" s="18"/>
      <c r="E42" s="18"/>
      <c r="F42" s="18"/>
      <c r="G42" s="19"/>
      <c r="H42" s="69">
        <f t="shared" si="10"/>
        <v>0</v>
      </c>
      <c r="I42" s="19"/>
      <c r="J42" s="67">
        <f t="shared" si="43"/>
        <v>0</v>
      </c>
      <c r="K42" s="68" t="e">
        <f t="shared" si="44"/>
        <v>#DIV/0!</v>
      </c>
      <c r="L42" s="36"/>
      <c r="M42" s="88"/>
      <c r="N42" s="19"/>
      <c r="O42" s="20"/>
      <c r="P42" s="70" t="e">
        <f t="shared" si="13"/>
        <v>#DIV/0!</v>
      </c>
      <c r="Q42" s="71" t="e">
        <f t="shared" si="14"/>
        <v>#DIV/0!</v>
      </c>
      <c r="R42" s="18"/>
      <c r="S42" s="18"/>
      <c r="T42" s="18"/>
      <c r="U42" s="18"/>
      <c r="V42" s="72" t="e">
        <f t="shared" si="15"/>
        <v>#DIV/0!</v>
      </c>
      <c r="W42" s="73" t="e">
        <f t="shared" si="18"/>
        <v>#DIV/0!</v>
      </c>
      <c r="X42" s="75" t="e">
        <f t="shared" si="16"/>
        <v>#DIV/0!</v>
      </c>
      <c r="Y42" s="129" t="e">
        <f t="shared" si="17"/>
        <v>#DIV/0!</v>
      </c>
      <c r="Z42" s="77"/>
      <c r="AA42" s="78"/>
      <c r="AB42" s="78"/>
      <c r="AC42" s="104"/>
      <c r="AD42" s="110"/>
      <c r="AE42" s="119"/>
      <c r="AF42" s="114"/>
      <c r="AG42" s="125"/>
    </row>
    <row r="43" spans="1:38" x14ac:dyDescent="0.25">
      <c r="B43" s="54"/>
      <c r="C43" s="22"/>
      <c r="D43" s="22"/>
      <c r="E43" s="22"/>
      <c r="F43" s="22"/>
      <c r="G43" s="17"/>
      <c r="H43" s="69">
        <f t="shared" si="10"/>
        <v>0</v>
      </c>
      <c r="I43" s="17"/>
      <c r="J43" s="67">
        <f t="shared" si="43"/>
        <v>0</v>
      </c>
      <c r="K43" s="68" t="e">
        <f t="shared" si="44"/>
        <v>#DIV/0!</v>
      </c>
      <c r="L43" s="22"/>
      <c r="M43" s="17"/>
      <c r="N43" s="22"/>
      <c r="O43" s="22"/>
      <c r="P43" s="70" t="e">
        <f t="shared" si="13"/>
        <v>#DIV/0!</v>
      </c>
      <c r="Q43" s="71" t="e">
        <f t="shared" si="14"/>
        <v>#DIV/0!</v>
      </c>
      <c r="R43" s="22"/>
      <c r="S43" s="22"/>
      <c r="T43" s="22"/>
      <c r="U43" s="22"/>
      <c r="V43" s="72" t="e">
        <f t="shared" si="15"/>
        <v>#DIV/0!</v>
      </c>
      <c r="W43" s="73" t="e">
        <f t="shared" si="18"/>
        <v>#DIV/0!</v>
      </c>
      <c r="X43" s="75" t="e">
        <f t="shared" si="16"/>
        <v>#DIV/0!</v>
      </c>
      <c r="Y43" s="129" t="e">
        <f t="shared" si="17"/>
        <v>#DIV/0!</v>
      </c>
      <c r="Z43" s="79"/>
      <c r="AA43" s="80"/>
      <c r="AB43" s="80"/>
      <c r="AC43" s="105"/>
    </row>
    <row r="44" spans="1:38" s="21" customFormat="1" x14ac:dyDescent="0.25">
      <c r="B44" s="31"/>
      <c r="C44" s="18"/>
      <c r="D44" s="18"/>
      <c r="E44" s="18"/>
      <c r="F44" s="18"/>
      <c r="G44" s="19"/>
      <c r="H44" s="69">
        <f t="shared" si="10"/>
        <v>0</v>
      </c>
      <c r="I44" s="19"/>
      <c r="J44" s="67">
        <f t="shared" si="43"/>
        <v>0</v>
      </c>
      <c r="K44" s="68" t="e">
        <f t="shared" si="44"/>
        <v>#DIV/0!</v>
      </c>
      <c r="L44" s="36"/>
      <c r="M44" s="88"/>
      <c r="N44" s="19"/>
      <c r="O44" s="20"/>
      <c r="P44" s="70" t="e">
        <f t="shared" si="13"/>
        <v>#DIV/0!</v>
      </c>
      <c r="Q44" s="71" t="e">
        <f t="shared" si="14"/>
        <v>#DIV/0!</v>
      </c>
      <c r="R44" s="18"/>
      <c r="S44" s="18"/>
      <c r="T44" s="18"/>
      <c r="U44" s="18"/>
      <c r="V44" s="72" t="e">
        <f t="shared" si="15"/>
        <v>#DIV/0!</v>
      </c>
      <c r="W44" s="73" t="e">
        <f t="shared" si="18"/>
        <v>#DIV/0!</v>
      </c>
      <c r="X44" s="75" t="e">
        <f t="shared" si="16"/>
        <v>#DIV/0!</v>
      </c>
      <c r="Y44" s="129" t="e">
        <f t="shared" si="17"/>
        <v>#DIV/0!</v>
      </c>
      <c r="Z44" s="77"/>
      <c r="AA44" s="78"/>
      <c r="AB44" s="78"/>
      <c r="AC44" s="104"/>
      <c r="AD44" s="110"/>
      <c r="AE44" s="119"/>
      <c r="AF44" s="114"/>
      <c r="AG44" s="125"/>
    </row>
    <row r="45" spans="1:38" x14ac:dyDescent="0.25">
      <c r="B45" s="30"/>
      <c r="C45" s="22"/>
      <c r="D45" s="22"/>
      <c r="E45" s="22"/>
      <c r="F45" s="22"/>
      <c r="G45" s="17"/>
      <c r="H45" s="69">
        <f t="shared" si="10"/>
        <v>0</v>
      </c>
      <c r="I45" s="17"/>
      <c r="J45" s="67">
        <f t="shared" si="43"/>
        <v>0</v>
      </c>
      <c r="K45" s="68" t="e">
        <f t="shared" si="44"/>
        <v>#DIV/0!</v>
      </c>
      <c r="L45" s="22"/>
      <c r="M45" s="17"/>
      <c r="N45" s="22"/>
      <c r="O45" s="22"/>
      <c r="P45" s="70" t="e">
        <f t="shared" si="13"/>
        <v>#DIV/0!</v>
      </c>
      <c r="Q45" s="71" t="e">
        <f t="shared" si="14"/>
        <v>#DIV/0!</v>
      </c>
      <c r="R45" s="22"/>
      <c r="S45" s="22"/>
      <c r="T45" s="22"/>
      <c r="U45" s="22"/>
      <c r="V45" s="72" t="e">
        <f t="shared" si="15"/>
        <v>#DIV/0!</v>
      </c>
      <c r="W45" s="73" t="e">
        <f t="shared" si="18"/>
        <v>#DIV/0!</v>
      </c>
      <c r="X45" s="75" t="e">
        <f t="shared" si="16"/>
        <v>#DIV/0!</v>
      </c>
      <c r="Y45" s="129" t="e">
        <f t="shared" si="17"/>
        <v>#DIV/0!</v>
      </c>
      <c r="Z45" s="79"/>
      <c r="AA45" s="80"/>
      <c r="AB45" s="80"/>
      <c r="AC45" s="105"/>
    </row>
    <row r="46" spans="1:38" s="21" customFormat="1" x14ac:dyDescent="0.25">
      <c r="B46" s="31"/>
      <c r="C46" s="18"/>
      <c r="D46" s="18"/>
      <c r="E46" s="18"/>
      <c r="F46" s="18"/>
      <c r="G46" s="19"/>
      <c r="H46" s="69">
        <f t="shared" si="10"/>
        <v>0</v>
      </c>
      <c r="I46" s="19"/>
      <c r="J46" s="67">
        <f t="shared" si="43"/>
        <v>0</v>
      </c>
      <c r="K46" s="68" t="e">
        <f t="shared" si="44"/>
        <v>#DIV/0!</v>
      </c>
      <c r="L46" s="36"/>
      <c r="M46" s="88"/>
      <c r="N46" s="19"/>
      <c r="O46" s="20"/>
      <c r="P46" s="70" t="e">
        <f t="shared" si="13"/>
        <v>#DIV/0!</v>
      </c>
      <c r="Q46" s="71" t="e">
        <f t="shared" si="14"/>
        <v>#DIV/0!</v>
      </c>
      <c r="R46" s="18"/>
      <c r="S46" s="18"/>
      <c r="T46" s="18"/>
      <c r="U46" s="18"/>
      <c r="V46" s="72" t="e">
        <f t="shared" si="15"/>
        <v>#DIV/0!</v>
      </c>
      <c r="W46" s="73" t="e">
        <f t="shared" si="18"/>
        <v>#DIV/0!</v>
      </c>
      <c r="X46" s="75" t="e">
        <f t="shared" si="16"/>
        <v>#DIV/0!</v>
      </c>
      <c r="Y46" s="129" t="e">
        <f t="shared" si="17"/>
        <v>#DIV/0!</v>
      </c>
      <c r="Z46" s="77"/>
      <c r="AA46" s="78"/>
      <c r="AB46" s="78"/>
      <c r="AC46" s="104"/>
      <c r="AD46" s="110"/>
      <c r="AE46" s="119"/>
      <c r="AF46" s="114"/>
      <c r="AG46" s="125"/>
    </row>
    <row r="47" spans="1:38" x14ac:dyDescent="0.25">
      <c r="B47" s="30"/>
      <c r="C47" s="22"/>
      <c r="D47" s="22"/>
      <c r="E47" s="22"/>
      <c r="F47" s="22"/>
      <c r="G47" s="22"/>
      <c r="H47" s="69">
        <f t="shared" si="10"/>
        <v>0</v>
      </c>
      <c r="I47" s="22"/>
      <c r="J47" s="67">
        <f t="shared" si="43"/>
        <v>0</v>
      </c>
      <c r="K47" s="68" t="e">
        <f t="shared" si="44"/>
        <v>#DIV/0!</v>
      </c>
      <c r="L47" s="22"/>
      <c r="M47" s="17"/>
      <c r="N47" s="22"/>
      <c r="O47" s="22"/>
      <c r="P47" s="70" t="e">
        <f t="shared" si="13"/>
        <v>#DIV/0!</v>
      </c>
      <c r="Q47" s="71" t="e">
        <f t="shared" si="14"/>
        <v>#DIV/0!</v>
      </c>
      <c r="R47" s="22"/>
      <c r="S47" s="22"/>
      <c r="T47" s="22"/>
      <c r="U47" s="22"/>
      <c r="V47" s="72" t="e">
        <f t="shared" si="15"/>
        <v>#DIV/0!</v>
      </c>
      <c r="W47" s="73" t="e">
        <f t="shared" si="18"/>
        <v>#DIV/0!</v>
      </c>
      <c r="X47" s="75" t="e">
        <f t="shared" si="16"/>
        <v>#DIV/0!</v>
      </c>
      <c r="Y47" s="129" t="e">
        <f t="shared" si="17"/>
        <v>#DIV/0!</v>
      </c>
      <c r="Z47" s="79"/>
      <c r="AA47" s="80"/>
      <c r="AB47" s="80"/>
      <c r="AC47" s="105"/>
    </row>
    <row r="48" spans="1:38" s="21" customFormat="1" x14ac:dyDescent="0.25">
      <c r="B48" s="31"/>
      <c r="C48" s="18"/>
      <c r="D48" s="18"/>
      <c r="E48" s="18"/>
      <c r="F48" s="18"/>
      <c r="G48" s="19"/>
      <c r="H48" s="69">
        <f t="shared" si="10"/>
        <v>0</v>
      </c>
      <c r="I48" s="19"/>
      <c r="J48" s="67">
        <f t="shared" si="43"/>
        <v>0</v>
      </c>
      <c r="K48" s="68" t="e">
        <f t="shared" si="44"/>
        <v>#DIV/0!</v>
      </c>
      <c r="L48" s="36"/>
      <c r="M48" s="88"/>
      <c r="N48" s="19"/>
      <c r="O48" s="20"/>
      <c r="P48" s="70" t="e">
        <f t="shared" si="13"/>
        <v>#DIV/0!</v>
      </c>
      <c r="Q48" s="71" t="e">
        <f t="shared" si="14"/>
        <v>#DIV/0!</v>
      </c>
      <c r="R48" s="18"/>
      <c r="S48" s="18"/>
      <c r="T48" s="18"/>
      <c r="U48" s="18"/>
      <c r="V48" s="72" t="e">
        <f t="shared" si="15"/>
        <v>#DIV/0!</v>
      </c>
      <c r="W48" s="73" t="e">
        <f t="shared" si="18"/>
        <v>#DIV/0!</v>
      </c>
      <c r="X48" s="75" t="e">
        <f t="shared" si="16"/>
        <v>#DIV/0!</v>
      </c>
      <c r="Y48" s="129" t="e">
        <f t="shared" si="17"/>
        <v>#DIV/0!</v>
      </c>
      <c r="Z48" s="77"/>
      <c r="AA48" s="78"/>
      <c r="AB48" s="78"/>
      <c r="AC48" s="104"/>
      <c r="AD48" s="110"/>
      <c r="AE48" s="119"/>
      <c r="AF48" s="114"/>
      <c r="AG48" s="125"/>
    </row>
    <row r="49" spans="2:38" x14ac:dyDescent="0.25">
      <c r="B49" s="30"/>
      <c r="C49" s="22"/>
      <c r="D49" s="22"/>
      <c r="E49" s="22"/>
      <c r="F49" s="22"/>
      <c r="G49" s="22"/>
      <c r="H49" s="69">
        <f t="shared" si="10"/>
        <v>0</v>
      </c>
      <c r="I49" s="22"/>
      <c r="J49" s="67">
        <f t="shared" si="43"/>
        <v>0</v>
      </c>
      <c r="K49" s="68" t="e">
        <f t="shared" si="44"/>
        <v>#DIV/0!</v>
      </c>
      <c r="L49" s="22"/>
      <c r="M49" s="17"/>
      <c r="N49" s="22"/>
      <c r="O49" s="22"/>
      <c r="P49" s="70" t="e">
        <f t="shared" ref="P49:P53" si="45">ROUND(((N49-O49)/L49)*100,2)</f>
        <v>#DIV/0!</v>
      </c>
      <c r="Q49" s="71" t="e">
        <f t="shared" ref="Q49:Q53" si="46">ROUND((1.8*(1.1-M49)*L49^(0.5))/(P49^(1/3)),2)</f>
        <v>#DIV/0!</v>
      </c>
      <c r="R49" s="22"/>
      <c r="S49" s="22"/>
      <c r="T49" s="22"/>
      <c r="U49" s="22"/>
      <c r="V49" s="72" t="e">
        <f t="shared" ref="V49:V53" si="47">ROUND(((T49-U49)/R49)*100,2)</f>
        <v>#DIV/0!</v>
      </c>
      <c r="W49" s="73" t="e">
        <f t="shared" ref="W49:W53" si="48">ROUND(3.281*S49*(V49^(0.5)),2)</f>
        <v>#DIV/0!</v>
      </c>
      <c r="X49" s="75" t="e">
        <f t="shared" ref="X49:X53" si="49">ROUND(R49/(60*W49),2)</f>
        <v>#DIV/0!</v>
      </c>
      <c r="Y49" s="129" t="e">
        <f t="shared" ref="Y49:Y53" si="50">Q49+X49</f>
        <v>#DIV/0!</v>
      </c>
      <c r="Z49" s="79"/>
      <c r="AA49" s="80"/>
      <c r="AB49" s="80"/>
      <c r="AC49" s="105"/>
    </row>
    <row r="50" spans="2:38" s="21" customFormat="1" x14ac:dyDescent="0.25">
      <c r="B50" s="31"/>
      <c r="C50" s="18"/>
      <c r="D50" s="18"/>
      <c r="E50" s="18"/>
      <c r="F50" s="18"/>
      <c r="G50" s="18"/>
      <c r="H50" s="69">
        <f t="shared" si="10"/>
        <v>0</v>
      </c>
      <c r="I50" s="18"/>
      <c r="J50" s="67">
        <f t="shared" si="43"/>
        <v>0</v>
      </c>
      <c r="K50" s="68" t="e">
        <f t="shared" si="44"/>
        <v>#DIV/0!</v>
      </c>
      <c r="L50" s="36"/>
      <c r="M50" s="88"/>
      <c r="N50" s="19"/>
      <c r="O50" s="20"/>
      <c r="P50" s="70" t="e">
        <f t="shared" si="45"/>
        <v>#DIV/0!</v>
      </c>
      <c r="Q50" s="71" t="e">
        <f t="shared" si="46"/>
        <v>#DIV/0!</v>
      </c>
      <c r="R50" s="18"/>
      <c r="S50" s="18"/>
      <c r="T50" s="18"/>
      <c r="U50" s="18"/>
      <c r="V50" s="72" t="e">
        <f t="shared" si="47"/>
        <v>#DIV/0!</v>
      </c>
      <c r="W50" s="73" t="e">
        <f t="shared" si="48"/>
        <v>#DIV/0!</v>
      </c>
      <c r="X50" s="75" t="e">
        <f t="shared" si="49"/>
        <v>#DIV/0!</v>
      </c>
      <c r="Y50" s="129" t="e">
        <f t="shared" si="50"/>
        <v>#DIV/0!</v>
      </c>
      <c r="Z50" s="77"/>
      <c r="AA50" s="78"/>
      <c r="AB50" s="78"/>
      <c r="AC50" s="104"/>
      <c r="AD50" s="110"/>
      <c r="AE50" s="119"/>
      <c r="AF50" s="114"/>
      <c r="AG50" s="125"/>
    </row>
    <row r="51" spans="2:38" s="4" customFormat="1" x14ac:dyDescent="0.25">
      <c r="B51" s="30"/>
      <c r="C51" s="22"/>
      <c r="D51" s="22"/>
      <c r="E51" s="22"/>
      <c r="F51" s="22"/>
      <c r="G51" s="22"/>
      <c r="H51" s="69">
        <f t="shared" si="10"/>
        <v>0</v>
      </c>
      <c r="I51" s="22"/>
      <c r="J51" s="67">
        <f t="shared" si="43"/>
        <v>0</v>
      </c>
      <c r="K51" s="68" t="e">
        <f t="shared" si="44"/>
        <v>#DIV/0!</v>
      </c>
      <c r="L51" s="22"/>
      <c r="M51" s="17"/>
      <c r="N51" s="22"/>
      <c r="O51" s="22"/>
      <c r="P51" s="70" t="e">
        <f t="shared" si="45"/>
        <v>#DIV/0!</v>
      </c>
      <c r="Q51" s="71" t="e">
        <f t="shared" si="46"/>
        <v>#DIV/0!</v>
      </c>
      <c r="R51" s="22"/>
      <c r="S51" s="22"/>
      <c r="T51" s="22"/>
      <c r="U51" s="22"/>
      <c r="V51" s="72" t="e">
        <f t="shared" si="47"/>
        <v>#DIV/0!</v>
      </c>
      <c r="W51" s="73" t="e">
        <f t="shared" si="48"/>
        <v>#DIV/0!</v>
      </c>
      <c r="X51" s="75" t="e">
        <f t="shared" si="49"/>
        <v>#DIV/0!</v>
      </c>
      <c r="Y51" s="129" t="e">
        <f t="shared" si="50"/>
        <v>#DIV/0!</v>
      </c>
      <c r="Z51" s="79"/>
      <c r="AA51" s="80"/>
      <c r="AB51" s="80"/>
      <c r="AC51" s="105"/>
      <c r="AD51" s="106"/>
      <c r="AE51" s="115"/>
      <c r="AF51" s="111"/>
      <c r="AG51" s="121"/>
      <c r="AH51"/>
      <c r="AI51"/>
      <c r="AJ51"/>
      <c r="AK51"/>
      <c r="AL51"/>
    </row>
    <row r="52" spans="2:38" s="21" customFormat="1" x14ac:dyDescent="0.25">
      <c r="B52" s="35"/>
      <c r="C52" s="33"/>
      <c r="D52" s="33"/>
      <c r="E52" s="33"/>
      <c r="F52" s="33"/>
      <c r="G52" s="33"/>
      <c r="H52" s="69">
        <f t="shared" si="10"/>
        <v>0</v>
      </c>
      <c r="I52" s="33"/>
      <c r="J52" s="67">
        <f t="shared" si="43"/>
        <v>0</v>
      </c>
      <c r="K52" s="68" t="e">
        <f t="shared" si="44"/>
        <v>#DIV/0!</v>
      </c>
      <c r="L52" s="36"/>
      <c r="M52" s="88"/>
      <c r="N52" s="19"/>
      <c r="O52" s="20"/>
      <c r="P52" s="70" t="e">
        <f t="shared" si="45"/>
        <v>#DIV/0!</v>
      </c>
      <c r="Q52" s="71" t="e">
        <f t="shared" si="46"/>
        <v>#DIV/0!</v>
      </c>
      <c r="R52" s="18"/>
      <c r="S52" s="18"/>
      <c r="T52" s="18"/>
      <c r="U52" s="18"/>
      <c r="V52" s="72" t="e">
        <f t="shared" si="47"/>
        <v>#DIV/0!</v>
      </c>
      <c r="W52" s="73" t="e">
        <f t="shared" si="48"/>
        <v>#DIV/0!</v>
      </c>
      <c r="X52" s="75" t="e">
        <f t="shared" si="49"/>
        <v>#DIV/0!</v>
      </c>
      <c r="Y52" s="129" t="e">
        <f t="shared" si="50"/>
        <v>#DIV/0!</v>
      </c>
      <c r="Z52" s="77"/>
      <c r="AA52" s="78"/>
      <c r="AB52" s="78"/>
      <c r="AC52" s="104"/>
      <c r="AD52" s="110"/>
      <c r="AE52" s="119"/>
      <c r="AF52" s="114"/>
      <c r="AG52" s="125"/>
    </row>
    <row r="53" spans="2:38" x14ac:dyDescent="0.25">
      <c r="B53" s="34"/>
      <c r="C53" s="32"/>
      <c r="D53" s="32"/>
      <c r="E53" s="32"/>
      <c r="F53" s="32"/>
      <c r="G53" s="32"/>
      <c r="H53" s="69">
        <f t="shared" si="10"/>
        <v>0</v>
      </c>
      <c r="I53" s="32"/>
      <c r="J53" s="67">
        <f t="shared" si="43"/>
        <v>0</v>
      </c>
      <c r="K53" s="68" t="e">
        <f t="shared" si="44"/>
        <v>#DIV/0!</v>
      </c>
      <c r="L53" s="22"/>
      <c r="M53" s="17"/>
      <c r="N53" s="22"/>
      <c r="O53" s="22"/>
      <c r="P53" s="70" t="e">
        <f t="shared" si="45"/>
        <v>#DIV/0!</v>
      </c>
      <c r="Q53" s="71" t="e">
        <f t="shared" si="46"/>
        <v>#DIV/0!</v>
      </c>
      <c r="R53" s="22"/>
      <c r="S53" s="22"/>
      <c r="T53" s="22"/>
      <c r="U53" s="22"/>
      <c r="V53" s="72" t="e">
        <f t="shared" si="47"/>
        <v>#DIV/0!</v>
      </c>
      <c r="W53" s="73" t="e">
        <f t="shared" si="48"/>
        <v>#DIV/0!</v>
      </c>
      <c r="X53" s="75" t="e">
        <f t="shared" si="49"/>
        <v>#DIV/0!</v>
      </c>
      <c r="Y53" s="129" t="e">
        <f t="shared" si="50"/>
        <v>#DIV/0!</v>
      </c>
      <c r="Z53" s="79"/>
      <c r="AA53" s="80"/>
      <c r="AB53" s="80"/>
      <c r="AC53" s="105"/>
    </row>
  </sheetData>
  <mergeCells count="10">
    <mergeCell ref="AL8:AL9"/>
    <mergeCell ref="AM8:AM9"/>
    <mergeCell ref="AN8:AN9"/>
    <mergeCell ref="AI8:AI9"/>
    <mergeCell ref="AJ8:AJ9"/>
    <mergeCell ref="I2:K2"/>
    <mergeCell ref="L8:P8"/>
    <mergeCell ref="AK8:AK9"/>
    <mergeCell ref="Z8:AG8"/>
    <mergeCell ref="R8:X8"/>
  </mergeCells>
  <phoneticPr fontId="11" type="noConversion"/>
  <pageMargins left="0.7" right="0.7" top="0.75" bottom="0.75" header="0.3" footer="0.3"/>
  <pageSetup scale="27" orientation="portrait" horizontalDpi="300" verticalDpi="300" r:id="rId1"/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BE123-947D-4BDC-BCDA-976FE7A590B7}">
  <sheetPr>
    <pageSetUpPr fitToPage="1"/>
  </sheetPr>
  <dimension ref="A2:S49"/>
  <sheetViews>
    <sheetView view="pageBreakPreview" zoomScale="106" zoomScaleNormal="70" zoomScaleSheetLayoutView="106" workbookViewId="0">
      <selection activeCell="D8" sqref="D8:Q49"/>
    </sheetView>
  </sheetViews>
  <sheetFormatPr defaultRowHeight="15" x14ac:dyDescent="0.25"/>
  <cols>
    <col min="1" max="1" width="10.42578125" bestFit="1" customWidth="1"/>
    <col min="2" max="2" width="6.5703125" customWidth="1"/>
    <col min="3" max="3" width="4.28515625" bestFit="1" customWidth="1"/>
    <col min="4" max="4" width="7.42578125" customWidth="1"/>
    <col min="5" max="5" width="12.7109375" customWidth="1"/>
    <col min="6" max="6" width="8.5703125" customWidth="1"/>
    <col min="7" max="7" width="8.28515625" customWidth="1"/>
    <col min="8" max="8" width="8" style="4" customWidth="1"/>
    <col min="9" max="9" width="7.7109375" style="4" customWidth="1"/>
    <col min="10" max="10" width="6.42578125" customWidth="1"/>
    <col min="11" max="11" width="12.28515625" customWidth="1"/>
    <col min="12" max="12" width="8.5703125" customWidth="1"/>
    <col min="13" max="13" width="8.28515625" customWidth="1"/>
    <col min="14" max="14" width="6.5703125" customWidth="1"/>
    <col min="15" max="15" width="7.140625" customWidth="1"/>
    <col min="16" max="16" width="8.5703125" customWidth="1"/>
    <col min="17" max="17" width="6.5703125" bestFit="1" customWidth="1"/>
  </cols>
  <sheetData>
    <row r="2" spans="1:19" x14ac:dyDescent="0.25">
      <c r="M2" s="1" t="s">
        <v>0</v>
      </c>
      <c r="N2" s="134"/>
      <c r="O2" s="134"/>
      <c r="P2" s="134"/>
    </row>
    <row r="3" spans="1:19" x14ac:dyDescent="0.25">
      <c r="M3" s="2" t="s">
        <v>1</v>
      </c>
      <c r="N3" s="3"/>
      <c r="O3" s="4" t="s">
        <v>2</v>
      </c>
      <c r="P3" s="5"/>
    </row>
    <row r="4" spans="1:19" x14ac:dyDescent="0.25">
      <c r="M4" s="1" t="s">
        <v>3</v>
      </c>
      <c r="N4" s="6"/>
      <c r="O4" s="7" t="s">
        <v>4</v>
      </c>
      <c r="P4" s="8"/>
    </row>
    <row r="5" spans="1:19" x14ac:dyDescent="0.25">
      <c r="M5" s="1" t="s">
        <v>5</v>
      </c>
      <c r="N5" s="6"/>
      <c r="O5" s="7" t="s">
        <v>4</v>
      </c>
      <c r="P5" s="8"/>
    </row>
    <row r="6" spans="1:19" x14ac:dyDescent="0.25">
      <c r="F6" s="1"/>
      <c r="G6" s="9"/>
      <c r="H6" s="38"/>
      <c r="I6" s="39"/>
    </row>
    <row r="7" spans="1:19" ht="16.5" thickBot="1" x14ac:dyDescent="0.3">
      <c r="A7" s="27" t="s">
        <v>17</v>
      </c>
      <c r="B7" s="11"/>
      <c r="C7" s="12"/>
      <c r="D7" s="12"/>
      <c r="E7" s="12"/>
      <c r="F7" s="12"/>
      <c r="G7" s="12"/>
      <c r="H7" s="40"/>
      <c r="I7" s="40"/>
      <c r="J7" t="s">
        <v>18</v>
      </c>
    </row>
    <row r="8" spans="1:19" ht="15.75" thickBot="1" x14ac:dyDescent="0.3">
      <c r="D8" s="143" t="s">
        <v>19</v>
      </c>
      <c r="E8" s="144"/>
      <c r="F8" s="144"/>
      <c r="G8" s="144"/>
      <c r="H8" s="144"/>
      <c r="I8" s="145"/>
      <c r="J8" s="143" t="s">
        <v>20</v>
      </c>
      <c r="K8" s="144"/>
      <c r="L8" s="144"/>
      <c r="M8" s="144"/>
      <c r="N8" s="144"/>
      <c r="O8" s="144"/>
      <c r="P8" s="145"/>
    </row>
    <row r="9" spans="1:19" ht="28.5" customHeight="1" x14ac:dyDescent="0.25">
      <c r="A9" s="48" t="s">
        <v>21</v>
      </c>
      <c r="B9" s="43" t="s">
        <v>9</v>
      </c>
      <c r="C9" s="24" t="s">
        <v>10</v>
      </c>
      <c r="D9" s="24" t="s">
        <v>22</v>
      </c>
      <c r="E9" s="25" t="s">
        <v>23</v>
      </c>
      <c r="F9" s="24" t="s">
        <v>24</v>
      </c>
      <c r="G9" s="24" t="s">
        <v>25</v>
      </c>
      <c r="H9" s="24" t="s">
        <v>26</v>
      </c>
      <c r="I9" s="24" t="s">
        <v>27</v>
      </c>
      <c r="J9" s="24" t="s">
        <v>22</v>
      </c>
      <c r="K9" s="25" t="s">
        <v>28</v>
      </c>
      <c r="L9" s="24" t="s">
        <v>24</v>
      </c>
      <c r="M9" s="24" t="s">
        <v>25</v>
      </c>
      <c r="N9" s="24" t="s">
        <v>26</v>
      </c>
      <c r="O9" s="24" t="s">
        <v>29</v>
      </c>
      <c r="P9" s="24" t="s">
        <v>30</v>
      </c>
      <c r="Q9" s="26" t="s">
        <v>31</v>
      </c>
    </row>
    <row r="10" spans="1:19" s="41" customFormat="1" x14ac:dyDescent="0.25">
      <c r="A10" s="59"/>
      <c r="B10" s="18"/>
      <c r="C10" s="19" t="s">
        <v>35</v>
      </c>
      <c r="D10" s="19">
        <v>180</v>
      </c>
      <c r="E10" s="19">
        <v>0.74</v>
      </c>
      <c r="F10" s="19">
        <v>579.1</v>
      </c>
      <c r="G10" s="19">
        <v>578.44299999999998</v>
      </c>
      <c r="H10" s="70">
        <f t="shared" ref="H10:H13" si="0">ROUND(((F10-G10)/D10)*100,2)</f>
        <v>0.37</v>
      </c>
      <c r="I10" s="71">
        <f t="shared" ref="I10:I13" si="1">ROUND((1.8*(1.1-E10)*D10^(0.5))/(H10^(1/3)),2)</f>
        <v>12.11</v>
      </c>
      <c r="J10" s="19">
        <v>43</v>
      </c>
      <c r="K10" s="18">
        <v>0.21299999999999999</v>
      </c>
      <c r="L10" s="18">
        <v>578.44299999999998</v>
      </c>
      <c r="M10" s="18">
        <v>578.06200000000001</v>
      </c>
      <c r="N10" s="72">
        <f t="shared" ref="N10:N13" si="2">ROUND(((L10-M10)/J10)*100,2)</f>
        <v>0.89</v>
      </c>
      <c r="O10" s="73">
        <f t="shared" ref="O10:O13" si="3">ROUND(3.281*K10*(N10^(0.5)),2)</f>
        <v>0.66</v>
      </c>
      <c r="P10" s="74">
        <f t="shared" ref="P10:P13" si="4">ROUND(J10/(60*O10),2)</f>
        <v>1.0900000000000001</v>
      </c>
      <c r="Q10" s="75">
        <f t="shared" ref="Q10:Q13" si="5">I10+P10</f>
        <v>13.2</v>
      </c>
      <c r="S10" s="4"/>
    </row>
    <row r="11" spans="1:19" s="4" customFormat="1" x14ac:dyDescent="0.25">
      <c r="A11" s="61"/>
      <c r="B11" s="22"/>
      <c r="C11" s="22"/>
      <c r="D11" s="17"/>
      <c r="E11" s="17"/>
      <c r="F11" s="17"/>
      <c r="G11" s="17"/>
      <c r="H11" s="70" t="e">
        <f t="shared" si="0"/>
        <v>#DIV/0!</v>
      </c>
      <c r="I11" s="71" t="e">
        <f t="shared" si="1"/>
        <v>#DIV/0!</v>
      </c>
      <c r="J11" s="17"/>
      <c r="K11" s="22"/>
      <c r="L11" s="22"/>
      <c r="M11" s="22"/>
      <c r="N11" s="72" t="e">
        <f t="shared" si="2"/>
        <v>#DIV/0!</v>
      </c>
      <c r="O11" s="73" t="e">
        <f t="shared" si="3"/>
        <v>#DIV/0!</v>
      </c>
      <c r="P11" s="74" t="e">
        <f t="shared" si="4"/>
        <v>#DIV/0!</v>
      </c>
      <c r="Q11" s="75" t="e">
        <f t="shared" si="5"/>
        <v>#DIV/0!</v>
      </c>
    </row>
    <row r="12" spans="1:19" s="41" customFormat="1" x14ac:dyDescent="0.25">
      <c r="A12" s="49"/>
      <c r="B12" s="18"/>
      <c r="C12" s="19"/>
      <c r="D12" s="36"/>
      <c r="E12" s="19"/>
      <c r="F12" s="19"/>
      <c r="G12" s="19"/>
      <c r="H12" s="70" t="e">
        <f t="shared" si="0"/>
        <v>#DIV/0!</v>
      </c>
      <c r="I12" s="71" t="e">
        <f t="shared" si="1"/>
        <v>#DIV/0!</v>
      </c>
      <c r="J12" s="36"/>
      <c r="K12" s="18"/>
      <c r="L12" s="18"/>
      <c r="M12" s="18"/>
      <c r="N12" s="72" t="e">
        <f t="shared" si="2"/>
        <v>#DIV/0!</v>
      </c>
      <c r="O12" s="73" t="e">
        <f t="shared" si="3"/>
        <v>#DIV/0!</v>
      </c>
      <c r="P12" s="74" t="e">
        <f t="shared" si="4"/>
        <v>#DIV/0!</v>
      </c>
      <c r="Q12" s="75" t="e">
        <f t="shared" si="5"/>
        <v>#DIV/0!</v>
      </c>
      <c r="S12" s="4"/>
    </row>
    <row r="13" spans="1:19" x14ac:dyDescent="0.25">
      <c r="A13" s="61"/>
      <c r="B13" s="22"/>
      <c r="C13" s="17"/>
      <c r="D13" s="57"/>
      <c r="E13" s="56"/>
      <c r="F13" s="17"/>
      <c r="G13" s="23"/>
      <c r="H13" s="70" t="e">
        <f t="shared" si="0"/>
        <v>#DIV/0!</v>
      </c>
      <c r="I13" s="71" t="e">
        <f t="shared" si="1"/>
        <v>#DIV/0!</v>
      </c>
      <c r="J13" s="22"/>
      <c r="K13" s="22"/>
      <c r="L13" s="22"/>
      <c r="M13" s="22"/>
      <c r="N13" s="72" t="e">
        <f t="shared" si="2"/>
        <v>#DIV/0!</v>
      </c>
      <c r="O13" s="73" t="e">
        <f t="shared" si="3"/>
        <v>#DIV/0!</v>
      </c>
      <c r="P13" s="74" t="e">
        <f t="shared" si="4"/>
        <v>#DIV/0!</v>
      </c>
      <c r="Q13" s="75" t="e">
        <f t="shared" si="5"/>
        <v>#DIV/0!</v>
      </c>
    </row>
    <row r="14" spans="1:19" s="21" customFormat="1" x14ac:dyDescent="0.25">
      <c r="A14" s="49"/>
      <c r="B14" s="52"/>
      <c r="C14" s="19"/>
      <c r="D14" s="18"/>
      <c r="E14" s="19"/>
      <c r="F14" s="18"/>
      <c r="G14" s="18"/>
      <c r="H14" s="70" t="e">
        <f t="shared" ref="H14:H23" si="6">ROUND(((F14-G14)/D14)*100,2)</f>
        <v>#DIV/0!</v>
      </c>
      <c r="I14" s="71" t="e">
        <f t="shared" ref="I14:I23" si="7">ROUND((1.8*(1.1-E14)*D14^(0.5))/(H14^(1/3)),2)</f>
        <v>#DIV/0!</v>
      </c>
      <c r="J14" s="18"/>
      <c r="K14" s="18"/>
      <c r="L14" s="18"/>
      <c r="M14" s="18"/>
      <c r="N14" s="72" t="e">
        <f t="shared" ref="N14:N23" si="8">ROUND(((L14-M14)/J14)*100,2)</f>
        <v>#DIV/0!</v>
      </c>
      <c r="O14" s="73" t="e">
        <f t="shared" ref="O14:O23" si="9">ROUND(3.281*K14*(N14^(0.5)),2)</f>
        <v>#DIV/0!</v>
      </c>
      <c r="P14" s="74" t="e">
        <f t="shared" ref="P14:P23" si="10">ROUND(J14/(60*O14),2)</f>
        <v>#DIV/0!</v>
      </c>
      <c r="Q14" s="75" t="e">
        <f t="shared" ref="Q14:Q23" si="11">I14+P14</f>
        <v>#DIV/0!</v>
      </c>
      <c r="S14"/>
    </row>
    <row r="15" spans="1:19" x14ac:dyDescent="0.25">
      <c r="A15" s="61"/>
      <c r="B15" s="63"/>
      <c r="C15" s="17"/>
      <c r="D15" s="22"/>
      <c r="E15" s="17"/>
      <c r="F15" s="22"/>
      <c r="G15" s="22"/>
      <c r="H15" s="70" t="e">
        <f t="shared" ref="H15" si="12">ROUND(((F15-G15)/D15)*100,2)</f>
        <v>#DIV/0!</v>
      </c>
      <c r="I15" s="71" t="e">
        <f t="shared" ref="I15" si="13">ROUND((1.8*(1.1-E15)*D15^(0.5))/(H15^(1/3)),2)</f>
        <v>#DIV/0!</v>
      </c>
      <c r="J15" s="22"/>
      <c r="K15" s="22"/>
      <c r="L15" s="22"/>
      <c r="M15" s="22"/>
      <c r="N15" s="72" t="e">
        <f t="shared" ref="N15" si="14">ROUND(((L15-M15)/J15)*100,2)</f>
        <v>#DIV/0!</v>
      </c>
      <c r="O15" s="73" t="e">
        <f t="shared" ref="O15" si="15">ROUND(3.281*K15*(N15^(0.5)),2)</f>
        <v>#DIV/0!</v>
      </c>
      <c r="P15" s="74" t="e">
        <f t="shared" ref="P15" si="16">ROUND(J15/(60*O15),2)</f>
        <v>#DIV/0!</v>
      </c>
      <c r="Q15" s="75" t="e">
        <f t="shared" ref="Q15" si="17">I15+P15</f>
        <v>#DIV/0!</v>
      </c>
    </row>
    <row r="16" spans="1:19" s="21" customFormat="1" x14ac:dyDescent="0.25">
      <c r="A16" s="49"/>
      <c r="B16" s="52"/>
      <c r="C16" s="19"/>
      <c r="D16" s="18"/>
      <c r="E16" s="19"/>
      <c r="F16" s="18"/>
      <c r="G16" s="18"/>
      <c r="H16" s="70" t="e">
        <f t="shared" si="6"/>
        <v>#DIV/0!</v>
      </c>
      <c r="I16" s="71" t="e">
        <f t="shared" si="7"/>
        <v>#DIV/0!</v>
      </c>
      <c r="J16" s="18"/>
      <c r="K16" s="18"/>
      <c r="L16" s="18"/>
      <c r="M16" s="18"/>
      <c r="N16" s="72" t="e">
        <f t="shared" si="8"/>
        <v>#DIV/0!</v>
      </c>
      <c r="O16" s="73" t="e">
        <f t="shared" si="9"/>
        <v>#DIV/0!</v>
      </c>
      <c r="P16" s="74" t="e">
        <f t="shared" si="10"/>
        <v>#DIV/0!</v>
      </c>
      <c r="Q16" s="75" t="e">
        <f t="shared" si="11"/>
        <v>#DIV/0!</v>
      </c>
      <c r="S16"/>
    </row>
    <row r="17" spans="1:19" x14ac:dyDescent="0.25">
      <c r="A17" s="61"/>
      <c r="B17" s="63"/>
      <c r="C17" s="17"/>
      <c r="D17" s="22"/>
      <c r="E17" s="17"/>
      <c r="F17" s="22"/>
      <c r="G17" s="22"/>
      <c r="H17" s="70" t="e">
        <f t="shared" si="6"/>
        <v>#DIV/0!</v>
      </c>
      <c r="I17" s="71" t="e">
        <f t="shared" si="7"/>
        <v>#DIV/0!</v>
      </c>
      <c r="J17" s="22"/>
      <c r="K17" s="22"/>
      <c r="L17" s="22"/>
      <c r="M17" s="22"/>
      <c r="N17" s="72" t="e">
        <f t="shared" si="8"/>
        <v>#DIV/0!</v>
      </c>
      <c r="O17" s="73" t="e">
        <f t="shared" si="9"/>
        <v>#DIV/0!</v>
      </c>
      <c r="P17" s="74" t="e">
        <f t="shared" si="10"/>
        <v>#DIV/0!</v>
      </c>
      <c r="Q17" s="75" t="e">
        <f t="shared" si="11"/>
        <v>#DIV/0!</v>
      </c>
    </row>
    <row r="18" spans="1:19" s="21" customFormat="1" x14ac:dyDescent="0.25">
      <c r="A18" s="49"/>
      <c r="B18" s="52"/>
      <c r="C18" s="19"/>
      <c r="D18" s="18"/>
      <c r="E18" s="19"/>
      <c r="F18" s="18"/>
      <c r="G18" s="18"/>
      <c r="H18" s="70" t="e">
        <f t="shared" ref="H18" si="18">ROUND(((F18-G18)/D18)*100,2)</f>
        <v>#DIV/0!</v>
      </c>
      <c r="I18" s="71" t="e">
        <f t="shared" ref="I18" si="19">ROUND((1.8*(1.1-E18)*D18^(0.5))/(H18^(1/3)),2)</f>
        <v>#DIV/0!</v>
      </c>
      <c r="J18" s="18"/>
      <c r="K18" s="18"/>
      <c r="L18" s="18"/>
      <c r="M18" s="18"/>
      <c r="N18" s="72" t="e">
        <f t="shared" ref="N18" si="20">ROUND(((L18-M18)/J18)*100,2)</f>
        <v>#DIV/0!</v>
      </c>
      <c r="O18" s="73" t="e">
        <f t="shared" ref="O18" si="21">ROUND(3.281*K18*(N18^(0.5)),2)</f>
        <v>#DIV/0!</v>
      </c>
      <c r="P18" s="74" t="e">
        <f t="shared" ref="P18" si="22">ROUND(J18/(60*O18),2)</f>
        <v>#DIV/0!</v>
      </c>
      <c r="Q18" s="75" t="e">
        <f t="shared" ref="Q18" si="23">I18+P18</f>
        <v>#DIV/0!</v>
      </c>
      <c r="S18"/>
    </row>
    <row r="19" spans="1:19" x14ac:dyDescent="0.25">
      <c r="A19" s="30"/>
      <c r="B19" s="22"/>
      <c r="C19" s="17"/>
      <c r="D19" s="22"/>
      <c r="E19" s="17"/>
      <c r="F19" s="22"/>
      <c r="G19" s="22"/>
      <c r="H19" s="70" t="e">
        <f t="shared" si="6"/>
        <v>#DIV/0!</v>
      </c>
      <c r="I19" s="71" t="e">
        <f t="shared" si="7"/>
        <v>#DIV/0!</v>
      </c>
      <c r="J19" s="22"/>
      <c r="K19" s="22"/>
      <c r="L19" s="22"/>
      <c r="M19" s="22"/>
      <c r="N19" s="72" t="e">
        <f t="shared" si="8"/>
        <v>#DIV/0!</v>
      </c>
      <c r="O19" s="73" t="e">
        <f t="shared" si="9"/>
        <v>#DIV/0!</v>
      </c>
      <c r="P19" s="74" t="e">
        <f t="shared" si="10"/>
        <v>#DIV/0!</v>
      </c>
      <c r="Q19" s="75" t="e">
        <f t="shared" si="11"/>
        <v>#DIV/0!</v>
      </c>
    </row>
    <row r="20" spans="1:19" s="21" customFormat="1" x14ac:dyDescent="0.25">
      <c r="A20" s="31"/>
      <c r="B20" s="18"/>
      <c r="C20" s="19"/>
      <c r="D20" s="18"/>
      <c r="E20" s="19"/>
      <c r="F20" s="18"/>
      <c r="G20" s="18"/>
      <c r="H20" s="70" t="e">
        <f t="shared" si="6"/>
        <v>#DIV/0!</v>
      </c>
      <c r="I20" s="71" t="e">
        <f t="shared" si="7"/>
        <v>#DIV/0!</v>
      </c>
      <c r="J20" s="18"/>
      <c r="K20" s="18"/>
      <c r="L20" s="18"/>
      <c r="M20" s="18"/>
      <c r="N20" s="72" t="e">
        <f t="shared" si="8"/>
        <v>#DIV/0!</v>
      </c>
      <c r="O20" s="73" t="e">
        <f t="shared" si="9"/>
        <v>#DIV/0!</v>
      </c>
      <c r="P20" s="74" t="e">
        <f t="shared" si="10"/>
        <v>#DIV/0!</v>
      </c>
      <c r="Q20" s="75" t="e">
        <f t="shared" si="11"/>
        <v>#DIV/0!</v>
      </c>
      <c r="S20"/>
    </row>
    <row r="21" spans="1:19" x14ac:dyDescent="0.25">
      <c r="A21" s="30"/>
      <c r="B21" s="22"/>
      <c r="C21" s="17"/>
      <c r="D21" s="22"/>
      <c r="E21" s="17"/>
      <c r="F21" s="22"/>
      <c r="G21" s="22"/>
      <c r="H21" s="70" t="e">
        <f t="shared" si="6"/>
        <v>#DIV/0!</v>
      </c>
      <c r="I21" s="71" t="e">
        <f t="shared" si="7"/>
        <v>#DIV/0!</v>
      </c>
      <c r="J21" s="22"/>
      <c r="K21" s="22"/>
      <c r="L21" s="22"/>
      <c r="M21" s="22"/>
      <c r="N21" s="72" t="e">
        <f t="shared" si="8"/>
        <v>#DIV/0!</v>
      </c>
      <c r="O21" s="73" t="e">
        <f t="shared" si="9"/>
        <v>#DIV/0!</v>
      </c>
      <c r="P21" s="74" t="e">
        <f t="shared" si="10"/>
        <v>#DIV/0!</v>
      </c>
      <c r="Q21" s="75" t="e">
        <f t="shared" si="11"/>
        <v>#DIV/0!</v>
      </c>
    </row>
    <row r="22" spans="1:19" s="21" customFormat="1" x14ac:dyDescent="0.25">
      <c r="A22" s="31"/>
      <c r="B22" s="18"/>
      <c r="C22" s="19"/>
      <c r="D22" s="18"/>
      <c r="E22" s="19"/>
      <c r="F22" s="18"/>
      <c r="G22" s="18"/>
      <c r="H22" s="70" t="e">
        <f t="shared" si="6"/>
        <v>#DIV/0!</v>
      </c>
      <c r="I22" s="71" t="e">
        <f t="shared" si="7"/>
        <v>#DIV/0!</v>
      </c>
      <c r="J22" s="18"/>
      <c r="K22" s="18"/>
      <c r="L22" s="18"/>
      <c r="M22" s="18"/>
      <c r="N22" s="72" t="e">
        <f t="shared" si="8"/>
        <v>#DIV/0!</v>
      </c>
      <c r="O22" s="73" t="e">
        <f t="shared" si="9"/>
        <v>#DIV/0!</v>
      </c>
      <c r="P22" s="74" t="e">
        <f t="shared" si="10"/>
        <v>#DIV/0!</v>
      </c>
      <c r="Q22" s="75" t="e">
        <f t="shared" si="11"/>
        <v>#DIV/0!</v>
      </c>
      <c r="S22"/>
    </row>
    <row r="23" spans="1:19" x14ac:dyDescent="0.25">
      <c r="A23" s="30"/>
      <c r="B23" s="22"/>
      <c r="C23" s="17"/>
      <c r="D23" s="22"/>
      <c r="E23" s="17"/>
      <c r="F23" s="22"/>
      <c r="G23" s="22"/>
      <c r="H23" s="70" t="e">
        <f t="shared" si="6"/>
        <v>#DIV/0!</v>
      </c>
      <c r="I23" s="71" t="e">
        <f t="shared" si="7"/>
        <v>#DIV/0!</v>
      </c>
      <c r="J23" s="22"/>
      <c r="K23" s="22"/>
      <c r="L23" s="22"/>
      <c r="M23" s="22"/>
      <c r="N23" s="72" t="e">
        <f t="shared" si="8"/>
        <v>#DIV/0!</v>
      </c>
      <c r="O23" s="73" t="e">
        <f t="shared" si="9"/>
        <v>#DIV/0!</v>
      </c>
      <c r="P23" s="74" t="e">
        <f t="shared" si="10"/>
        <v>#DIV/0!</v>
      </c>
      <c r="Q23" s="75" t="e">
        <f t="shared" si="11"/>
        <v>#DIV/0!</v>
      </c>
    </row>
    <row r="24" spans="1:19" s="21" customFormat="1" x14ac:dyDescent="0.25">
      <c r="A24" s="31"/>
      <c r="B24" s="18"/>
      <c r="C24" s="19"/>
      <c r="D24" s="36"/>
      <c r="E24" s="19"/>
      <c r="F24" s="19"/>
      <c r="G24" s="20"/>
      <c r="H24" s="70" t="e">
        <f t="shared" ref="H24" si="24">ROUND(((F24-G24)/D24)*100,2)</f>
        <v>#DIV/0!</v>
      </c>
      <c r="I24" s="71" t="e">
        <f t="shared" ref="I24" si="25">ROUND((1.8*(1.1-E24)*D24^(0.5))/(H24^(1/3)),2)</f>
        <v>#DIV/0!</v>
      </c>
      <c r="J24" s="18"/>
      <c r="K24" s="18"/>
      <c r="L24" s="18"/>
      <c r="M24" s="18"/>
      <c r="N24" s="72" t="e">
        <f t="shared" ref="N24" si="26">ROUND(((L24-M24)/J24)*100,2)</f>
        <v>#DIV/0!</v>
      </c>
      <c r="O24" s="73" t="e">
        <f t="shared" ref="O24" si="27">ROUND(3.281*K24*(N24^(0.5)),2)</f>
        <v>#DIV/0!</v>
      </c>
      <c r="P24" s="74" t="e">
        <f t="shared" ref="P24" si="28">ROUND(J24/(60*O24),2)</f>
        <v>#DIV/0!</v>
      </c>
      <c r="Q24" s="75" t="e">
        <f t="shared" ref="Q24" si="29">I24+P24</f>
        <v>#DIV/0!</v>
      </c>
      <c r="S24"/>
    </row>
    <row r="25" spans="1:19" s="4" customFormat="1" x14ac:dyDescent="0.25">
      <c r="A25" s="61"/>
      <c r="B25" s="22"/>
      <c r="C25" s="64"/>
      <c r="D25" s="65"/>
      <c r="E25" s="22"/>
      <c r="F25" s="17"/>
      <c r="G25" s="23"/>
      <c r="H25" s="70" t="e">
        <f t="shared" ref="H25:H26" si="30">ROUND(((F25-G25)/D25)*100,2)</f>
        <v>#DIV/0!</v>
      </c>
      <c r="I25" s="71" t="e">
        <f t="shared" ref="I25:I26" si="31">ROUND((1.8*(1.1-E25)*D25^(0.5))/(H25^(1/3)),2)</f>
        <v>#DIV/0!</v>
      </c>
      <c r="J25" s="57"/>
      <c r="K25" s="22"/>
      <c r="L25" s="22"/>
      <c r="M25" s="22"/>
      <c r="N25" s="72" t="e">
        <f t="shared" ref="N25:N26" si="32">ROUND(((L25-M25)/J25)*100,2)</f>
        <v>#DIV/0!</v>
      </c>
      <c r="O25" s="73" t="e">
        <f t="shared" ref="O25:O26" si="33">ROUND(3.281*K25*(N25^(0.5)),2)</f>
        <v>#DIV/0!</v>
      </c>
      <c r="P25" s="74" t="e">
        <f t="shared" ref="P25:P26" si="34">ROUND(J25/(60*O25),2)</f>
        <v>#DIV/0!</v>
      </c>
      <c r="Q25" s="75" t="e">
        <f t="shared" ref="Q25:Q26" si="35">I25+P25</f>
        <v>#DIV/0!</v>
      </c>
    </row>
    <row r="26" spans="1:19" s="41" customFormat="1" x14ac:dyDescent="0.25">
      <c r="A26" s="49"/>
      <c r="B26" s="52"/>
      <c r="C26" s="18"/>
      <c r="D26" s="18"/>
      <c r="E26" s="19"/>
      <c r="F26" s="18"/>
      <c r="G26" s="18"/>
      <c r="H26" s="70" t="e">
        <f t="shared" si="30"/>
        <v>#DIV/0!</v>
      </c>
      <c r="I26" s="71" t="e">
        <f t="shared" si="31"/>
        <v>#DIV/0!</v>
      </c>
      <c r="J26" s="18"/>
      <c r="K26" s="18"/>
      <c r="L26" s="18"/>
      <c r="M26" s="18"/>
      <c r="N26" s="72" t="e">
        <f t="shared" si="32"/>
        <v>#DIV/0!</v>
      </c>
      <c r="O26" s="73" t="e">
        <f t="shared" si="33"/>
        <v>#DIV/0!</v>
      </c>
      <c r="P26" s="74" t="e">
        <f t="shared" si="34"/>
        <v>#DIV/0!</v>
      </c>
      <c r="Q26" s="75" t="e">
        <f t="shared" si="35"/>
        <v>#DIV/0!</v>
      </c>
      <c r="S26" s="4"/>
    </row>
    <row r="27" spans="1:19" s="4" customFormat="1" x14ac:dyDescent="0.25">
      <c r="A27" s="61"/>
      <c r="B27" s="63"/>
      <c r="C27" s="22"/>
      <c r="D27" s="22"/>
      <c r="E27" s="17"/>
      <c r="F27" s="22"/>
      <c r="G27" s="22"/>
      <c r="H27" s="70" t="e">
        <f t="shared" ref="H27:H49" si="36">ROUND(((F27-G27)/D27)*100,2)</f>
        <v>#DIV/0!</v>
      </c>
      <c r="I27" s="71" t="e">
        <f t="shared" ref="I27:I49" si="37">ROUND((1.8*(1.1-E27)*D27^(0.5))/(H27^(1/3)),2)</f>
        <v>#DIV/0!</v>
      </c>
      <c r="J27" s="22"/>
      <c r="K27" s="22"/>
      <c r="L27" s="22"/>
      <c r="M27" s="22"/>
      <c r="N27" s="72" t="e">
        <f t="shared" ref="N27:N49" si="38">ROUND(((L27-M27)/J27)*100,2)</f>
        <v>#DIV/0!</v>
      </c>
      <c r="O27" s="73" t="e">
        <f t="shared" ref="O27:O49" si="39">ROUND(3.281*K27*(N27^(0.5)),2)</f>
        <v>#DIV/0!</v>
      </c>
      <c r="P27" s="74" t="e">
        <f t="shared" ref="P27:P49" si="40">ROUND(J27/(60*O27),2)</f>
        <v>#DIV/0!</v>
      </c>
      <c r="Q27" s="75" t="e">
        <f t="shared" ref="Q27:Q49" si="41">I27+P27</f>
        <v>#DIV/0!</v>
      </c>
    </row>
    <row r="28" spans="1:19" s="41" customFormat="1" x14ac:dyDescent="0.25">
      <c r="A28" s="49"/>
      <c r="B28" s="18"/>
      <c r="C28" s="18"/>
      <c r="D28" s="18"/>
      <c r="E28" s="19"/>
      <c r="F28" s="18"/>
      <c r="G28" s="18"/>
      <c r="H28" s="70" t="e">
        <f t="shared" si="36"/>
        <v>#DIV/0!</v>
      </c>
      <c r="I28" s="71" t="e">
        <f t="shared" si="37"/>
        <v>#DIV/0!</v>
      </c>
      <c r="J28" s="18"/>
      <c r="K28" s="18"/>
      <c r="L28" s="18"/>
      <c r="M28" s="18"/>
      <c r="N28" s="72" t="e">
        <f t="shared" si="38"/>
        <v>#DIV/0!</v>
      </c>
      <c r="O28" s="73" t="e">
        <f t="shared" si="39"/>
        <v>#DIV/0!</v>
      </c>
      <c r="P28" s="74" t="e">
        <f t="shared" si="40"/>
        <v>#DIV/0!</v>
      </c>
      <c r="Q28" s="75" t="e">
        <f t="shared" si="41"/>
        <v>#DIV/0!</v>
      </c>
      <c r="S28" s="4"/>
    </row>
    <row r="29" spans="1:19" s="4" customFormat="1" x14ac:dyDescent="0.25">
      <c r="A29" s="60"/>
      <c r="B29" s="22"/>
      <c r="C29" s="22"/>
      <c r="D29" s="22"/>
      <c r="E29" s="17"/>
      <c r="F29" s="22"/>
      <c r="G29" s="22"/>
      <c r="H29" s="70" t="e">
        <f t="shared" si="36"/>
        <v>#DIV/0!</v>
      </c>
      <c r="I29" s="71" t="e">
        <f t="shared" si="37"/>
        <v>#DIV/0!</v>
      </c>
      <c r="J29" s="22"/>
      <c r="K29" s="22"/>
      <c r="L29" s="22"/>
      <c r="M29" s="22"/>
      <c r="N29" s="72" t="e">
        <f t="shared" si="38"/>
        <v>#DIV/0!</v>
      </c>
      <c r="O29" s="73" t="e">
        <f t="shared" si="39"/>
        <v>#DIV/0!</v>
      </c>
      <c r="P29" s="74" t="e">
        <f t="shared" si="40"/>
        <v>#DIV/0!</v>
      </c>
      <c r="Q29" s="75" t="e">
        <f t="shared" si="41"/>
        <v>#DIV/0!</v>
      </c>
    </row>
    <row r="30" spans="1:19" s="41" customFormat="1" x14ac:dyDescent="0.25">
      <c r="A30" s="49"/>
      <c r="B30" s="18"/>
      <c r="C30" s="18"/>
      <c r="D30" s="18"/>
      <c r="E30" s="19"/>
      <c r="F30" s="18"/>
      <c r="G30" s="18"/>
      <c r="H30" s="70" t="e">
        <f t="shared" si="36"/>
        <v>#DIV/0!</v>
      </c>
      <c r="I30" s="71" t="e">
        <f t="shared" si="37"/>
        <v>#DIV/0!</v>
      </c>
      <c r="J30" s="18"/>
      <c r="K30" s="18"/>
      <c r="L30" s="18"/>
      <c r="M30" s="18"/>
      <c r="N30" s="72" t="e">
        <f t="shared" si="38"/>
        <v>#DIV/0!</v>
      </c>
      <c r="O30" s="73" t="e">
        <f t="shared" si="39"/>
        <v>#DIV/0!</v>
      </c>
      <c r="P30" s="74" t="e">
        <f t="shared" si="40"/>
        <v>#DIV/0!</v>
      </c>
      <c r="Q30" s="75" t="e">
        <f t="shared" si="41"/>
        <v>#DIV/0!</v>
      </c>
      <c r="S30" s="4"/>
    </row>
    <row r="31" spans="1:19" s="4" customFormat="1" x14ac:dyDescent="0.25">
      <c r="A31" s="61"/>
      <c r="B31" s="22"/>
      <c r="C31" s="22"/>
      <c r="D31" s="22"/>
      <c r="E31" s="17"/>
      <c r="F31" s="22"/>
      <c r="G31" s="22"/>
      <c r="H31" s="70" t="e">
        <f t="shared" si="36"/>
        <v>#DIV/0!</v>
      </c>
      <c r="I31" s="71" t="e">
        <f t="shared" si="37"/>
        <v>#DIV/0!</v>
      </c>
      <c r="J31" s="22"/>
      <c r="K31" s="22"/>
      <c r="L31" s="22"/>
      <c r="M31" s="22"/>
      <c r="N31" s="72" t="e">
        <f t="shared" si="38"/>
        <v>#DIV/0!</v>
      </c>
      <c r="O31" s="73" t="e">
        <f t="shared" si="39"/>
        <v>#DIV/0!</v>
      </c>
      <c r="P31" s="74" t="e">
        <f t="shared" si="40"/>
        <v>#DIV/0!</v>
      </c>
      <c r="Q31" s="75" t="e">
        <f t="shared" si="41"/>
        <v>#DIV/0!</v>
      </c>
    </row>
    <row r="32" spans="1:19" s="41" customFormat="1" x14ac:dyDescent="0.25">
      <c r="A32" s="31"/>
      <c r="B32" s="18"/>
      <c r="C32" s="18"/>
      <c r="D32" s="18"/>
      <c r="E32" s="18"/>
      <c r="F32" s="18"/>
      <c r="G32" s="18"/>
      <c r="H32" s="70" t="e">
        <f t="shared" si="36"/>
        <v>#DIV/0!</v>
      </c>
      <c r="I32" s="71" t="e">
        <f t="shared" si="37"/>
        <v>#DIV/0!</v>
      </c>
      <c r="J32" s="18"/>
      <c r="K32" s="18"/>
      <c r="L32" s="18"/>
      <c r="M32" s="18"/>
      <c r="N32" s="72" t="e">
        <f t="shared" si="38"/>
        <v>#DIV/0!</v>
      </c>
      <c r="O32" s="73" t="e">
        <f t="shared" si="39"/>
        <v>#DIV/0!</v>
      </c>
      <c r="P32" s="74" t="e">
        <f t="shared" si="40"/>
        <v>#DIV/0!</v>
      </c>
      <c r="Q32" s="75" t="e">
        <f t="shared" si="41"/>
        <v>#DIV/0!</v>
      </c>
      <c r="S32" s="4"/>
    </row>
    <row r="33" spans="1:19" s="4" customFormat="1" x14ac:dyDescent="0.25">
      <c r="A33" s="61"/>
      <c r="B33" s="22"/>
      <c r="C33" s="22"/>
      <c r="D33" s="22"/>
      <c r="E33" s="17"/>
      <c r="F33" s="22"/>
      <c r="G33" s="22"/>
      <c r="H33" s="70" t="e">
        <f t="shared" si="36"/>
        <v>#DIV/0!</v>
      </c>
      <c r="I33" s="71" t="e">
        <f t="shared" si="37"/>
        <v>#DIV/0!</v>
      </c>
      <c r="J33" s="22"/>
      <c r="K33" s="22"/>
      <c r="L33" s="22"/>
      <c r="M33" s="22"/>
      <c r="N33" s="72" t="e">
        <f t="shared" si="38"/>
        <v>#DIV/0!</v>
      </c>
      <c r="O33" s="73" t="e">
        <f t="shared" si="39"/>
        <v>#DIV/0!</v>
      </c>
      <c r="P33" s="74" t="e">
        <f t="shared" si="40"/>
        <v>#DIV/0!</v>
      </c>
      <c r="Q33" s="75" t="e">
        <f t="shared" si="41"/>
        <v>#DIV/0!</v>
      </c>
    </row>
    <row r="34" spans="1:19" s="41" customFormat="1" x14ac:dyDescent="0.25">
      <c r="A34" s="31"/>
      <c r="B34" s="18"/>
      <c r="C34" s="18"/>
      <c r="D34" s="18"/>
      <c r="E34" s="19"/>
      <c r="F34" s="18"/>
      <c r="G34" s="18"/>
      <c r="H34" s="70" t="e">
        <f t="shared" si="36"/>
        <v>#DIV/0!</v>
      </c>
      <c r="I34" s="71" t="e">
        <f t="shared" si="37"/>
        <v>#DIV/0!</v>
      </c>
      <c r="J34" s="18"/>
      <c r="K34" s="18"/>
      <c r="L34" s="18"/>
      <c r="M34" s="18"/>
      <c r="N34" s="72" t="e">
        <f t="shared" si="38"/>
        <v>#DIV/0!</v>
      </c>
      <c r="O34" s="73" t="e">
        <f t="shared" si="39"/>
        <v>#DIV/0!</v>
      </c>
      <c r="P34" s="74" t="e">
        <f t="shared" si="40"/>
        <v>#DIV/0!</v>
      </c>
      <c r="Q34" s="75" t="e">
        <f t="shared" si="41"/>
        <v>#DIV/0!</v>
      </c>
      <c r="S34" s="4"/>
    </row>
    <row r="35" spans="1:19" s="4" customFormat="1" x14ac:dyDescent="0.25">
      <c r="A35" s="30"/>
      <c r="B35" s="22"/>
      <c r="C35" s="22"/>
      <c r="D35" s="22"/>
      <c r="E35" s="17"/>
      <c r="F35" s="22"/>
      <c r="G35" s="22"/>
      <c r="H35" s="70" t="e">
        <f t="shared" si="36"/>
        <v>#DIV/0!</v>
      </c>
      <c r="I35" s="71" t="e">
        <f t="shared" si="37"/>
        <v>#DIV/0!</v>
      </c>
      <c r="J35" s="22"/>
      <c r="K35" s="22"/>
      <c r="L35" s="22"/>
      <c r="M35" s="22"/>
      <c r="N35" s="72" t="e">
        <f t="shared" si="38"/>
        <v>#DIV/0!</v>
      </c>
      <c r="O35" s="73" t="e">
        <f t="shared" si="39"/>
        <v>#DIV/0!</v>
      </c>
      <c r="P35" s="74" t="e">
        <f t="shared" si="40"/>
        <v>#DIV/0!</v>
      </c>
      <c r="Q35" s="75" t="e">
        <f t="shared" si="41"/>
        <v>#DIV/0!</v>
      </c>
    </row>
    <row r="36" spans="1:19" s="41" customFormat="1" x14ac:dyDescent="0.25">
      <c r="A36" s="31"/>
      <c r="B36" s="18"/>
      <c r="C36" s="18"/>
      <c r="D36" s="18"/>
      <c r="E36" s="19"/>
      <c r="F36" s="18"/>
      <c r="G36" s="18"/>
      <c r="H36" s="70" t="e">
        <f t="shared" si="36"/>
        <v>#DIV/0!</v>
      </c>
      <c r="I36" s="71" t="e">
        <f t="shared" si="37"/>
        <v>#DIV/0!</v>
      </c>
      <c r="J36" s="18"/>
      <c r="K36" s="18"/>
      <c r="L36" s="18"/>
      <c r="M36" s="18"/>
      <c r="N36" s="72" t="e">
        <f t="shared" si="38"/>
        <v>#DIV/0!</v>
      </c>
      <c r="O36" s="73" t="e">
        <f t="shared" si="39"/>
        <v>#DIV/0!</v>
      </c>
      <c r="P36" s="74" t="e">
        <f t="shared" si="40"/>
        <v>#DIV/0!</v>
      </c>
      <c r="Q36" s="75" t="e">
        <f t="shared" si="41"/>
        <v>#DIV/0!</v>
      </c>
      <c r="S36" s="4"/>
    </row>
    <row r="37" spans="1:19" s="4" customFormat="1" x14ac:dyDescent="0.25">
      <c r="A37" s="54"/>
      <c r="B37" s="22"/>
      <c r="C37" s="22"/>
      <c r="D37" s="22"/>
      <c r="E37" s="17"/>
      <c r="F37" s="22"/>
      <c r="G37" s="22"/>
      <c r="H37" s="70" t="e">
        <f t="shared" si="36"/>
        <v>#DIV/0!</v>
      </c>
      <c r="I37" s="71" t="e">
        <f t="shared" si="37"/>
        <v>#DIV/0!</v>
      </c>
      <c r="J37" s="22"/>
      <c r="K37" s="22"/>
      <c r="L37" s="22"/>
      <c r="M37" s="22"/>
      <c r="N37" s="72" t="e">
        <f t="shared" si="38"/>
        <v>#DIV/0!</v>
      </c>
      <c r="O37" s="73" t="e">
        <f t="shared" si="39"/>
        <v>#DIV/0!</v>
      </c>
      <c r="P37" s="74" t="e">
        <f t="shared" si="40"/>
        <v>#DIV/0!</v>
      </c>
      <c r="Q37" s="75" t="e">
        <f t="shared" si="41"/>
        <v>#DIV/0!</v>
      </c>
    </row>
    <row r="38" spans="1:19" s="21" customFormat="1" x14ac:dyDescent="0.25">
      <c r="A38" s="37"/>
      <c r="B38" s="18"/>
      <c r="C38" s="18"/>
      <c r="D38" s="18"/>
      <c r="E38" s="19"/>
      <c r="F38" s="18"/>
      <c r="G38" s="18"/>
      <c r="H38" s="70" t="e">
        <f t="shared" si="36"/>
        <v>#DIV/0!</v>
      </c>
      <c r="I38" s="71" t="e">
        <f t="shared" si="37"/>
        <v>#DIV/0!</v>
      </c>
      <c r="J38" s="18"/>
      <c r="K38" s="18"/>
      <c r="L38" s="18"/>
      <c r="M38" s="18"/>
      <c r="N38" s="72" t="e">
        <f t="shared" si="38"/>
        <v>#DIV/0!</v>
      </c>
      <c r="O38" s="73" t="e">
        <f t="shared" si="39"/>
        <v>#DIV/0!</v>
      </c>
      <c r="P38" s="74" t="e">
        <f t="shared" si="40"/>
        <v>#DIV/0!</v>
      </c>
      <c r="Q38" s="75" t="e">
        <f t="shared" si="41"/>
        <v>#DIV/0!</v>
      </c>
      <c r="S38"/>
    </row>
    <row r="39" spans="1:19" x14ac:dyDescent="0.25">
      <c r="A39" s="30"/>
      <c r="B39" s="22"/>
      <c r="C39" s="22"/>
      <c r="D39" s="22"/>
      <c r="E39" s="17"/>
      <c r="F39" s="22"/>
      <c r="G39" s="22"/>
      <c r="H39" s="70" t="e">
        <f t="shared" si="36"/>
        <v>#DIV/0!</v>
      </c>
      <c r="I39" s="71" t="e">
        <f t="shared" si="37"/>
        <v>#DIV/0!</v>
      </c>
      <c r="J39" s="22"/>
      <c r="K39" s="22"/>
      <c r="L39" s="22"/>
      <c r="M39" s="22"/>
      <c r="N39" s="72" t="e">
        <f t="shared" si="38"/>
        <v>#DIV/0!</v>
      </c>
      <c r="O39" s="73" t="e">
        <f t="shared" si="39"/>
        <v>#DIV/0!</v>
      </c>
      <c r="P39" s="74" t="e">
        <f t="shared" si="40"/>
        <v>#DIV/0!</v>
      </c>
      <c r="Q39" s="75" t="e">
        <f t="shared" si="41"/>
        <v>#DIV/0!</v>
      </c>
    </row>
    <row r="40" spans="1:19" s="21" customFormat="1" x14ac:dyDescent="0.25">
      <c r="A40" s="62"/>
      <c r="B40" s="18"/>
      <c r="C40" s="18"/>
      <c r="D40" s="18"/>
      <c r="E40" s="19"/>
      <c r="F40" s="18"/>
      <c r="G40" s="18"/>
      <c r="H40" s="70" t="e">
        <f t="shared" si="36"/>
        <v>#DIV/0!</v>
      </c>
      <c r="I40" s="71" t="e">
        <f t="shared" si="37"/>
        <v>#DIV/0!</v>
      </c>
      <c r="J40" s="18"/>
      <c r="K40" s="18"/>
      <c r="L40" s="18"/>
      <c r="M40" s="18"/>
      <c r="N40" s="72" t="e">
        <f t="shared" si="38"/>
        <v>#DIV/0!</v>
      </c>
      <c r="O40" s="73" t="e">
        <f t="shared" si="39"/>
        <v>#DIV/0!</v>
      </c>
      <c r="P40" s="74" t="e">
        <f t="shared" si="40"/>
        <v>#DIV/0!</v>
      </c>
      <c r="Q40" s="75" t="e">
        <f t="shared" si="41"/>
        <v>#DIV/0!</v>
      </c>
      <c r="S40"/>
    </row>
    <row r="41" spans="1:19" x14ac:dyDescent="0.25">
      <c r="A41" s="30"/>
      <c r="B41" s="22"/>
      <c r="C41" s="22"/>
      <c r="D41" s="22"/>
      <c r="E41" s="17"/>
      <c r="F41" s="22"/>
      <c r="G41" s="22"/>
      <c r="H41" s="70" t="e">
        <f t="shared" si="36"/>
        <v>#DIV/0!</v>
      </c>
      <c r="I41" s="71" t="e">
        <f t="shared" si="37"/>
        <v>#DIV/0!</v>
      </c>
      <c r="J41" s="22"/>
      <c r="K41" s="22"/>
      <c r="L41" s="22"/>
      <c r="M41" s="22"/>
      <c r="N41" s="72" t="e">
        <f t="shared" si="38"/>
        <v>#DIV/0!</v>
      </c>
      <c r="O41" s="73" t="e">
        <f t="shared" si="39"/>
        <v>#DIV/0!</v>
      </c>
      <c r="P41" s="74" t="e">
        <f t="shared" si="40"/>
        <v>#DIV/0!</v>
      </c>
      <c r="Q41" s="75" t="e">
        <f t="shared" si="41"/>
        <v>#DIV/0!</v>
      </c>
    </row>
    <row r="42" spans="1:19" s="21" customFormat="1" x14ac:dyDescent="0.25">
      <c r="A42" s="31"/>
      <c r="B42" s="18"/>
      <c r="C42" s="18"/>
      <c r="D42" s="18"/>
      <c r="E42" s="19"/>
      <c r="F42" s="18"/>
      <c r="G42" s="18"/>
      <c r="H42" s="70" t="e">
        <f t="shared" si="36"/>
        <v>#DIV/0!</v>
      </c>
      <c r="I42" s="71" t="e">
        <f t="shared" si="37"/>
        <v>#DIV/0!</v>
      </c>
      <c r="J42" s="18"/>
      <c r="K42" s="18"/>
      <c r="L42" s="18"/>
      <c r="M42" s="18"/>
      <c r="N42" s="72" t="e">
        <f t="shared" si="38"/>
        <v>#DIV/0!</v>
      </c>
      <c r="O42" s="73" t="e">
        <f t="shared" si="39"/>
        <v>#DIV/0!</v>
      </c>
      <c r="P42" s="74" t="e">
        <f t="shared" si="40"/>
        <v>#DIV/0!</v>
      </c>
      <c r="Q42" s="75" t="e">
        <f t="shared" si="41"/>
        <v>#DIV/0!</v>
      </c>
      <c r="S42"/>
    </row>
    <row r="43" spans="1:19" x14ac:dyDescent="0.25">
      <c r="A43" s="30"/>
      <c r="B43" s="22"/>
      <c r="C43" s="22"/>
      <c r="D43" s="22"/>
      <c r="E43" s="17"/>
      <c r="F43" s="22"/>
      <c r="G43" s="22"/>
      <c r="H43" s="70" t="e">
        <f t="shared" si="36"/>
        <v>#DIV/0!</v>
      </c>
      <c r="I43" s="71" t="e">
        <f t="shared" si="37"/>
        <v>#DIV/0!</v>
      </c>
      <c r="J43" s="22"/>
      <c r="K43" s="22"/>
      <c r="L43" s="22"/>
      <c r="M43" s="22"/>
      <c r="N43" s="72" t="e">
        <f t="shared" si="38"/>
        <v>#DIV/0!</v>
      </c>
      <c r="O43" s="73" t="e">
        <f t="shared" si="39"/>
        <v>#DIV/0!</v>
      </c>
      <c r="P43" s="74" t="e">
        <f t="shared" si="40"/>
        <v>#DIV/0!</v>
      </c>
      <c r="Q43" s="75" t="e">
        <f t="shared" si="41"/>
        <v>#DIV/0!</v>
      </c>
    </row>
    <row r="44" spans="1:19" s="21" customFormat="1" x14ac:dyDescent="0.25">
      <c r="A44" s="31"/>
      <c r="B44" s="18"/>
      <c r="C44" s="18"/>
      <c r="D44" s="18"/>
      <c r="E44" s="19"/>
      <c r="F44" s="18"/>
      <c r="G44" s="18"/>
      <c r="H44" s="70" t="e">
        <f t="shared" si="36"/>
        <v>#DIV/0!</v>
      </c>
      <c r="I44" s="71" t="e">
        <f t="shared" si="37"/>
        <v>#DIV/0!</v>
      </c>
      <c r="J44" s="18"/>
      <c r="K44" s="18"/>
      <c r="L44" s="18"/>
      <c r="M44" s="18"/>
      <c r="N44" s="72" t="e">
        <f t="shared" si="38"/>
        <v>#DIV/0!</v>
      </c>
      <c r="O44" s="73" t="e">
        <f t="shared" si="39"/>
        <v>#DIV/0!</v>
      </c>
      <c r="P44" s="74" t="e">
        <f t="shared" si="40"/>
        <v>#DIV/0!</v>
      </c>
      <c r="Q44" s="75" t="e">
        <f t="shared" si="41"/>
        <v>#DIV/0!</v>
      </c>
      <c r="S44"/>
    </row>
    <row r="45" spans="1:19" x14ac:dyDescent="0.25">
      <c r="A45" s="61"/>
      <c r="B45" s="63"/>
      <c r="C45" s="22"/>
      <c r="D45" s="22"/>
      <c r="E45" s="17"/>
      <c r="F45" s="22"/>
      <c r="G45" s="22"/>
      <c r="H45" s="70" t="e">
        <f t="shared" si="36"/>
        <v>#DIV/0!</v>
      </c>
      <c r="I45" s="71" t="e">
        <f t="shared" si="37"/>
        <v>#DIV/0!</v>
      </c>
      <c r="J45" s="22"/>
      <c r="K45" s="22"/>
      <c r="L45" s="22"/>
      <c r="M45" s="22"/>
      <c r="N45" s="72" t="e">
        <f t="shared" si="38"/>
        <v>#DIV/0!</v>
      </c>
      <c r="O45" s="73" t="e">
        <f t="shared" si="39"/>
        <v>#DIV/0!</v>
      </c>
      <c r="P45" s="74" t="e">
        <f t="shared" si="40"/>
        <v>#DIV/0!</v>
      </c>
      <c r="Q45" s="75" t="e">
        <f t="shared" si="41"/>
        <v>#DIV/0!</v>
      </c>
    </row>
    <row r="46" spans="1:19" s="21" customFormat="1" x14ac:dyDescent="0.25">
      <c r="A46" s="49"/>
      <c r="B46" s="18"/>
      <c r="C46" s="18"/>
      <c r="D46" s="18"/>
      <c r="E46" s="19"/>
      <c r="F46" s="18"/>
      <c r="G46" s="18"/>
      <c r="H46" s="70" t="e">
        <f t="shared" si="36"/>
        <v>#DIV/0!</v>
      </c>
      <c r="I46" s="71" t="e">
        <f t="shared" si="37"/>
        <v>#DIV/0!</v>
      </c>
      <c r="J46" s="18"/>
      <c r="K46" s="18"/>
      <c r="L46" s="18"/>
      <c r="M46" s="18"/>
      <c r="N46" s="72" t="e">
        <f t="shared" si="38"/>
        <v>#DIV/0!</v>
      </c>
      <c r="O46" s="73" t="e">
        <f t="shared" si="39"/>
        <v>#DIV/0!</v>
      </c>
      <c r="P46" s="74" t="e">
        <f t="shared" si="40"/>
        <v>#DIV/0!</v>
      </c>
      <c r="Q46" s="75" t="e">
        <f t="shared" si="41"/>
        <v>#DIV/0!</v>
      </c>
      <c r="S46"/>
    </row>
    <row r="47" spans="1:19" x14ac:dyDescent="0.25">
      <c r="A47" s="61"/>
      <c r="B47" s="22"/>
      <c r="C47" s="22"/>
      <c r="D47" s="22"/>
      <c r="E47" s="22"/>
      <c r="F47" s="22"/>
      <c r="G47" s="22"/>
      <c r="H47" s="70" t="e">
        <f t="shared" si="36"/>
        <v>#DIV/0!</v>
      </c>
      <c r="I47" s="71" t="e">
        <f t="shared" si="37"/>
        <v>#DIV/0!</v>
      </c>
      <c r="J47" s="22"/>
      <c r="K47" s="22"/>
      <c r="L47" s="22"/>
      <c r="M47" s="22"/>
      <c r="N47" s="72" t="e">
        <f t="shared" si="38"/>
        <v>#DIV/0!</v>
      </c>
      <c r="O47" s="73" t="e">
        <f t="shared" si="39"/>
        <v>#DIV/0!</v>
      </c>
      <c r="P47" s="74" t="e">
        <f t="shared" si="40"/>
        <v>#DIV/0!</v>
      </c>
      <c r="Q47" s="75" t="e">
        <f t="shared" si="41"/>
        <v>#DIV/0!</v>
      </c>
    </row>
    <row r="48" spans="1:19" s="21" customFormat="1" x14ac:dyDescent="0.25">
      <c r="A48" s="49"/>
      <c r="B48" s="18"/>
      <c r="C48" s="18"/>
      <c r="D48" s="18"/>
      <c r="E48" s="18"/>
      <c r="F48" s="18"/>
      <c r="G48" s="18"/>
      <c r="H48" s="70" t="e">
        <f t="shared" si="36"/>
        <v>#DIV/0!</v>
      </c>
      <c r="I48" s="71" t="e">
        <f t="shared" si="37"/>
        <v>#DIV/0!</v>
      </c>
      <c r="J48" s="18"/>
      <c r="K48" s="18"/>
      <c r="L48" s="18"/>
      <c r="M48" s="18"/>
      <c r="N48" s="72" t="e">
        <f t="shared" si="38"/>
        <v>#DIV/0!</v>
      </c>
      <c r="O48" s="73" t="e">
        <f t="shared" si="39"/>
        <v>#DIV/0!</v>
      </c>
      <c r="P48" s="74" t="e">
        <f t="shared" si="40"/>
        <v>#DIV/0!</v>
      </c>
      <c r="Q48" s="75" t="e">
        <f t="shared" si="41"/>
        <v>#DIV/0!</v>
      </c>
      <c r="S48"/>
    </row>
    <row r="49" spans="1:17" x14ac:dyDescent="0.25">
      <c r="A49" s="34"/>
      <c r="B49" s="32"/>
      <c r="C49" s="32"/>
      <c r="D49" s="32"/>
      <c r="E49" s="32"/>
      <c r="F49" s="32"/>
      <c r="G49" s="32"/>
      <c r="H49" s="70" t="e">
        <f t="shared" si="36"/>
        <v>#DIV/0!</v>
      </c>
      <c r="I49" s="71" t="e">
        <f t="shared" si="37"/>
        <v>#DIV/0!</v>
      </c>
      <c r="J49" s="32"/>
      <c r="K49" s="32"/>
      <c r="L49" s="22"/>
      <c r="M49" s="32"/>
      <c r="N49" s="72" t="e">
        <f t="shared" si="38"/>
        <v>#DIV/0!</v>
      </c>
      <c r="O49" s="73" t="e">
        <f t="shared" si="39"/>
        <v>#DIV/0!</v>
      </c>
      <c r="P49" s="74" t="e">
        <f t="shared" si="40"/>
        <v>#DIV/0!</v>
      </c>
      <c r="Q49" s="75" t="e">
        <f t="shared" si="41"/>
        <v>#DIV/0!</v>
      </c>
    </row>
  </sheetData>
  <mergeCells count="3">
    <mergeCell ref="N2:P2"/>
    <mergeCell ref="D8:I8"/>
    <mergeCell ref="J8:P8"/>
  </mergeCells>
  <pageMargins left="0.7" right="0.7" top="0.75" bottom="0.75" header="0.3" footer="0.3"/>
  <pageSetup scale="64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BD7E-0CAC-4FC0-886F-A95A65011E4D}">
  <sheetPr>
    <pageSetUpPr fitToPage="1"/>
  </sheetPr>
  <dimension ref="A2:J54"/>
  <sheetViews>
    <sheetView view="pageBreakPreview" zoomScale="99" zoomScaleNormal="100" zoomScaleSheetLayoutView="99" workbookViewId="0">
      <selection activeCell="A9" sqref="A9"/>
    </sheetView>
  </sheetViews>
  <sheetFormatPr defaultRowHeight="15" x14ac:dyDescent="0.25"/>
  <cols>
    <col min="1" max="1" width="8.7109375" customWidth="1"/>
    <col min="2" max="2" width="10.7109375" customWidth="1"/>
    <col min="3" max="3" width="4" bestFit="1" customWidth="1"/>
    <col min="4" max="5" width="9.7109375" customWidth="1"/>
    <col min="6" max="6" width="10.85546875" customWidth="1"/>
    <col min="7" max="7" width="12.7109375" customWidth="1"/>
    <col min="8" max="8" width="10.85546875" customWidth="1"/>
    <col min="9" max="9" width="6.7109375" bestFit="1" customWidth="1"/>
    <col min="10" max="10" width="11.42578125" bestFit="1" customWidth="1"/>
  </cols>
  <sheetData>
    <row r="2" spans="1:10" x14ac:dyDescent="0.25">
      <c r="F2" s="1"/>
      <c r="G2" s="1" t="s">
        <v>0</v>
      </c>
      <c r="H2" s="134"/>
      <c r="I2" s="134"/>
      <c r="J2" s="134"/>
    </row>
    <row r="3" spans="1:10" x14ac:dyDescent="0.25">
      <c r="G3" s="2" t="s">
        <v>1</v>
      </c>
      <c r="H3" s="3"/>
      <c r="I3" s="4" t="s">
        <v>2</v>
      </c>
      <c r="J3" s="5"/>
    </row>
    <row r="4" spans="1:10" x14ac:dyDescent="0.25">
      <c r="G4" s="1" t="s">
        <v>3</v>
      </c>
      <c r="H4" s="6"/>
      <c r="I4" s="7" t="s">
        <v>4</v>
      </c>
      <c r="J4" s="8"/>
    </row>
    <row r="5" spans="1:10" x14ac:dyDescent="0.25">
      <c r="G5" s="1" t="s">
        <v>5</v>
      </c>
      <c r="H5" s="6"/>
      <c r="I5" s="7" t="s">
        <v>4</v>
      </c>
      <c r="J5" s="8"/>
    </row>
    <row r="6" spans="1:10" x14ac:dyDescent="0.25">
      <c r="F6" s="1"/>
      <c r="G6" s="9"/>
      <c r="H6" s="9"/>
      <c r="I6" s="10"/>
    </row>
    <row r="7" spans="1:10" ht="15.75" x14ac:dyDescent="0.25">
      <c r="A7" s="28" t="s">
        <v>6</v>
      </c>
      <c r="B7" s="11"/>
      <c r="C7" s="12"/>
      <c r="D7" s="12"/>
      <c r="E7" s="12"/>
      <c r="F7" s="12"/>
      <c r="G7" s="12"/>
      <c r="H7" s="12"/>
      <c r="I7" s="12"/>
      <c r="J7" s="12"/>
    </row>
    <row r="8" spans="1:10" ht="15.75" thickBot="1" x14ac:dyDescent="0.3">
      <c r="A8" s="11"/>
      <c r="B8" s="11"/>
      <c r="C8" s="12"/>
      <c r="D8" s="12"/>
      <c r="E8" s="12"/>
      <c r="F8" s="7" t="s">
        <v>7</v>
      </c>
      <c r="G8" s="12"/>
      <c r="H8" s="7" t="s">
        <v>7</v>
      </c>
      <c r="I8" s="12"/>
      <c r="J8" s="12"/>
    </row>
    <row r="9" spans="1:10" ht="30.75" customHeight="1" thickBot="1" x14ac:dyDescent="0.3">
      <c r="A9" s="47" t="s">
        <v>8</v>
      </c>
      <c r="B9" s="46" t="s">
        <v>9</v>
      </c>
      <c r="C9" s="13" t="s">
        <v>10</v>
      </c>
      <c r="D9" s="45" t="s">
        <v>11</v>
      </c>
      <c r="E9" s="45" t="s">
        <v>12</v>
      </c>
      <c r="F9" s="14" t="s">
        <v>13</v>
      </c>
      <c r="G9" s="45" t="s">
        <v>14</v>
      </c>
      <c r="H9" s="14" t="s">
        <v>13</v>
      </c>
      <c r="I9" s="14" t="s">
        <v>15</v>
      </c>
      <c r="J9" s="15" t="s">
        <v>16</v>
      </c>
    </row>
    <row r="10" spans="1:10" x14ac:dyDescent="0.25">
      <c r="A10" s="66" t="s">
        <v>33</v>
      </c>
      <c r="B10" s="44" t="s">
        <v>34</v>
      </c>
      <c r="C10" s="44" t="s">
        <v>35</v>
      </c>
      <c r="D10" s="58">
        <v>0.19</v>
      </c>
      <c r="E10" s="58">
        <v>9.8100000000000007E-2</v>
      </c>
      <c r="F10" s="16">
        <v>0.9</v>
      </c>
      <c r="G10" s="69">
        <f t="shared" ref="G10:G54" si="0">D10-E10</f>
        <v>9.1899999999999996E-2</v>
      </c>
      <c r="H10" s="16">
        <v>0.6</v>
      </c>
      <c r="I10" s="67">
        <f>ROUND((E10*F10)+(G10*H10),2)</f>
        <v>0.14000000000000001</v>
      </c>
      <c r="J10" s="68">
        <f t="shared" ref="J10:J54" si="1">I10/D10</f>
        <v>0.73684210526315796</v>
      </c>
    </row>
    <row r="11" spans="1:10" s="21" customFormat="1" x14ac:dyDescent="0.25">
      <c r="A11" s="42"/>
      <c r="B11" s="18"/>
      <c r="C11" s="18"/>
      <c r="D11" s="50"/>
      <c r="E11" s="50"/>
      <c r="F11" s="19"/>
      <c r="G11" s="69">
        <f t="shared" si="0"/>
        <v>0</v>
      </c>
      <c r="H11" s="19"/>
      <c r="I11" s="67">
        <f t="shared" ref="I11:I54" si="2">ROUND((E11*F11)+(G11*H11),2)</f>
        <v>0</v>
      </c>
      <c r="J11" s="68" t="e">
        <f t="shared" si="1"/>
        <v>#DIV/0!</v>
      </c>
    </row>
    <row r="12" spans="1:10" x14ac:dyDescent="0.25">
      <c r="A12" s="30"/>
      <c r="B12" s="22"/>
      <c r="C12" s="22"/>
      <c r="D12" s="51"/>
      <c r="E12" s="51"/>
      <c r="F12" s="17"/>
      <c r="G12" s="69">
        <f t="shared" si="0"/>
        <v>0</v>
      </c>
      <c r="H12" s="17"/>
      <c r="I12" s="67">
        <f t="shared" si="2"/>
        <v>0</v>
      </c>
      <c r="J12" s="68" t="e">
        <f t="shared" si="1"/>
        <v>#DIV/0!</v>
      </c>
    </row>
    <row r="13" spans="1:10" s="41" customFormat="1" x14ac:dyDescent="0.25">
      <c r="A13" s="42"/>
      <c r="B13" s="18"/>
      <c r="C13" s="18"/>
      <c r="D13" s="50"/>
      <c r="E13" s="50"/>
      <c r="F13" s="19"/>
      <c r="G13" s="69">
        <f t="shared" si="0"/>
        <v>0</v>
      </c>
      <c r="H13" s="19"/>
      <c r="I13" s="67">
        <f t="shared" si="2"/>
        <v>0</v>
      </c>
      <c r="J13" s="68" t="e">
        <f t="shared" si="1"/>
        <v>#DIV/0!</v>
      </c>
    </row>
    <row r="14" spans="1:10" s="4" customFormat="1" x14ac:dyDescent="0.25">
      <c r="A14" s="30"/>
      <c r="B14" s="22"/>
      <c r="C14" s="22"/>
      <c r="D14" s="51"/>
      <c r="E14" s="51"/>
      <c r="F14" s="17"/>
      <c r="G14" s="69">
        <f t="shared" si="0"/>
        <v>0</v>
      </c>
      <c r="H14" s="17"/>
      <c r="I14" s="67">
        <f t="shared" si="2"/>
        <v>0</v>
      </c>
      <c r="J14" s="68" t="e">
        <f t="shared" si="1"/>
        <v>#DIV/0!</v>
      </c>
    </row>
    <row r="15" spans="1:10" s="41" customFormat="1" x14ac:dyDescent="0.25">
      <c r="A15" s="42"/>
      <c r="B15" s="18"/>
      <c r="C15" s="18"/>
      <c r="D15" s="50"/>
      <c r="E15" s="50"/>
      <c r="F15" s="19"/>
      <c r="G15" s="69">
        <f t="shared" si="0"/>
        <v>0</v>
      </c>
      <c r="H15" s="19"/>
      <c r="I15" s="67">
        <f t="shared" si="2"/>
        <v>0</v>
      </c>
      <c r="J15" s="68" t="e">
        <f t="shared" si="1"/>
        <v>#DIV/0!</v>
      </c>
    </row>
    <row r="16" spans="1:10" s="4" customFormat="1" x14ac:dyDescent="0.25">
      <c r="A16" s="55"/>
      <c r="B16" s="22"/>
      <c r="C16" s="22"/>
      <c r="D16" s="51"/>
      <c r="E16" s="51"/>
      <c r="F16" s="17"/>
      <c r="G16" s="69">
        <f t="shared" si="0"/>
        <v>0</v>
      </c>
      <c r="H16" s="17"/>
      <c r="I16" s="67">
        <f t="shared" si="2"/>
        <v>0</v>
      </c>
      <c r="J16" s="68" t="e">
        <f t="shared" si="1"/>
        <v>#DIV/0!</v>
      </c>
    </row>
    <row r="17" spans="1:10" s="41" customFormat="1" x14ac:dyDescent="0.25">
      <c r="A17" s="42"/>
      <c r="B17" s="18"/>
      <c r="C17" s="18"/>
      <c r="D17" s="50"/>
      <c r="E17" s="50"/>
      <c r="F17" s="19"/>
      <c r="G17" s="69">
        <f t="shared" si="0"/>
        <v>0</v>
      </c>
      <c r="H17" s="19"/>
      <c r="I17" s="67">
        <f t="shared" si="2"/>
        <v>0</v>
      </c>
      <c r="J17" s="68" t="e">
        <f t="shared" si="1"/>
        <v>#DIV/0!</v>
      </c>
    </row>
    <row r="18" spans="1:10" s="4" customFormat="1" x14ac:dyDescent="0.25">
      <c r="A18" s="30"/>
      <c r="B18" s="22"/>
      <c r="C18" s="22"/>
      <c r="D18" s="51"/>
      <c r="E18" s="51"/>
      <c r="F18" s="17"/>
      <c r="G18" s="69">
        <f t="shared" si="0"/>
        <v>0</v>
      </c>
      <c r="H18" s="17"/>
      <c r="I18" s="67">
        <f t="shared" si="2"/>
        <v>0</v>
      </c>
      <c r="J18" s="68" t="e">
        <f t="shared" si="1"/>
        <v>#DIV/0!</v>
      </c>
    </row>
    <row r="19" spans="1:10" s="41" customFormat="1" x14ac:dyDescent="0.25">
      <c r="A19" s="42"/>
      <c r="B19" s="18"/>
      <c r="C19" s="18"/>
      <c r="D19" s="50"/>
      <c r="E19" s="50"/>
      <c r="F19" s="19"/>
      <c r="G19" s="69">
        <f t="shared" si="0"/>
        <v>0</v>
      </c>
      <c r="H19" s="19"/>
      <c r="I19" s="67">
        <f t="shared" si="2"/>
        <v>0</v>
      </c>
      <c r="J19" s="68" t="e">
        <f t="shared" si="1"/>
        <v>#DIV/0!</v>
      </c>
    </row>
    <row r="20" spans="1:10" s="4" customFormat="1" x14ac:dyDescent="0.25">
      <c r="A20" s="55"/>
      <c r="B20" s="22"/>
      <c r="C20" s="22"/>
      <c r="D20" s="51"/>
      <c r="E20" s="51"/>
      <c r="F20" s="17"/>
      <c r="G20" s="69">
        <f t="shared" si="0"/>
        <v>0</v>
      </c>
      <c r="H20" s="17"/>
      <c r="I20" s="67">
        <f t="shared" si="2"/>
        <v>0</v>
      </c>
      <c r="J20" s="68" t="e">
        <f t="shared" si="1"/>
        <v>#DIV/0!</v>
      </c>
    </row>
    <row r="21" spans="1:10" s="21" customFormat="1" x14ac:dyDescent="0.25">
      <c r="A21" s="42"/>
      <c r="B21" s="18"/>
      <c r="C21" s="18"/>
      <c r="D21" s="50"/>
      <c r="E21" s="50"/>
      <c r="F21" s="19"/>
      <c r="G21" s="69">
        <f t="shared" si="0"/>
        <v>0</v>
      </c>
      <c r="H21" s="19"/>
      <c r="I21" s="67">
        <f t="shared" si="2"/>
        <v>0</v>
      </c>
      <c r="J21" s="68" t="e">
        <f t="shared" si="1"/>
        <v>#DIV/0!</v>
      </c>
    </row>
    <row r="22" spans="1:10" x14ac:dyDescent="0.25">
      <c r="A22" s="55"/>
      <c r="B22" s="22"/>
      <c r="C22" s="22"/>
      <c r="D22" s="51"/>
      <c r="E22" s="51"/>
      <c r="F22" s="17"/>
      <c r="G22" s="69">
        <f t="shared" si="0"/>
        <v>0</v>
      </c>
      <c r="H22" s="17"/>
      <c r="I22" s="67">
        <f t="shared" si="2"/>
        <v>0</v>
      </c>
      <c r="J22" s="68" t="e">
        <f t="shared" si="1"/>
        <v>#DIV/0!</v>
      </c>
    </row>
    <row r="23" spans="1:10" s="21" customFormat="1" x14ac:dyDescent="0.25">
      <c r="A23" s="42"/>
      <c r="B23" s="18"/>
      <c r="C23" s="18"/>
      <c r="D23" s="50"/>
      <c r="E23" s="50"/>
      <c r="F23" s="19"/>
      <c r="G23" s="69">
        <f t="shared" si="0"/>
        <v>0</v>
      </c>
      <c r="H23" s="19"/>
      <c r="I23" s="67">
        <f t="shared" si="2"/>
        <v>0</v>
      </c>
      <c r="J23" s="68" t="e">
        <f t="shared" si="1"/>
        <v>#DIV/0!</v>
      </c>
    </row>
    <row r="24" spans="1:10" x14ac:dyDescent="0.25">
      <c r="A24" s="55"/>
      <c r="B24" s="22"/>
      <c r="C24" s="22"/>
      <c r="D24" s="51"/>
      <c r="E24" s="51"/>
      <c r="F24" s="17"/>
      <c r="G24" s="69">
        <f t="shared" si="0"/>
        <v>0</v>
      </c>
      <c r="H24" s="17"/>
      <c r="I24" s="67">
        <f t="shared" si="2"/>
        <v>0</v>
      </c>
      <c r="J24" s="68" t="e">
        <f t="shared" si="1"/>
        <v>#DIV/0!</v>
      </c>
    </row>
    <row r="25" spans="1:10" s="21" customFormat="1" x14ac:dyDescent="0.25">
      <c r="A25" s="42"/>
      <c r="B25" s="18"/>
      <c r="C25" s="18"/>
      <c r="D25" s="50"/>
      <c r="E25" s="50"/>
      <c r="F25" s="19"/>
      <c r="G25" s="69">
        <f t="shared" si="0"/>
        <v>0</v>
      </c>
      <c r="H25" s="19"/>
      <c r="I25" s="67">
        <f t="shared" si="2"/>
        <v>0</v>
      </c>
      <c r="J25" s="68" t="e">
        <f t="shared" si="1"/>
        <v>#DIV/0!</v>
      </c>
    </row>
    <row r="26" spans="1:10" x14ac:dyDescent="0.25">
      <c r="A26" s="30"/>
      <c r="B26" s="22"/>
      <c r="C26" s="22"/>
      <c r="D26" s="51"/>
      <c r="E26" s="51"/>
      <c r="F26" s="17"/>
      <c r="G26" s="69">
        <f t="shared" si="0"/>
        <v>0</v>
      </c>
      <c r="H26" s="17"/>
      <c r="I26" s="67">
        <f t="shared" si="2"/>
        <v>0</v>
      </c>
      <c r="J26" s="68" t="e">
        <f t="shared" si="1"/>
        <v>#DIV/0!</v>
      </c>
    </row>
    <row r="27" spans="1:10" s="21" customFormat="1" x14ac:dyDescent="0.25">
      <c r="A27" s="31"/>
      <c r="B27" s="18"/>
      <c r="C27" s="18"/>
      <c r="D27" s="50"/>
      <c r="E27" s="50"/>
      <c r="F27" s="19"/>
      <c r="G27" s="69">
        <f t="shared" si="0"/>
        <v>0</v>
      </c>
      <c r="H27" s="19"/>
      <c r="I27" s="67">
        <f t="shared" si="2"/>
        <v>0</v>
      </c>
      <c r="J27" s="68" t="e">
        <f t="shared" si="1"/>
        <v>#DIV/0!</v>
      </c>
    </row>
    <row r="28" spans="1:10" x14ac:dyDescent="0.25">
      <c r="A28" s="30"/>
      <c r="B28" s="22"/>
      <c r="C28" s="22"/>
      <c r="D28" s="51"/>
      <c r="E28" s="51"/>
      <c r="F28" s="17"/>
      <c r="G28" s="69">
        <f t="shared" si="0"/>
        <v>0</v>
      </c>
      <c r="H28" s="17"/>
      <c r="I28" s="67">
        <f t="shared" si="2"/>
        <v>0</v>
      </c>
      <c r="J28" s="68" t="e">
        <f t="shared" si="1"/>
        <v>#DIV/0!</v>
      </c>
    </row>
    <row r="29" spans="1:10" s="21" customFormat="1" x14ac:dyDescent="0.25">
      <c r="A29" s="31"/>
      <c r="B29" s="18"/>
      <c r="C29" s="18"/>
      <c r="D29" s="50"/>
      <c r="E29" s="50"/>
      <c r="F29" s="19"/>
      <c r="G29" s="69">
        <f t="shared" si="0"/>
        <v>0</v>
      </c>
      <c r="H29" s="19"/>
      <c r="I29" s="67">
        <f t="shared" si="2"/>
        <v>0</v>
      </c>
      <c r="J29" s="68" t="e">
        <f t="shared" si="1"/>
        <v>#DIV/0!</v>
      </c>
    </row>
    <row r="30" spans="1:10" x14ac:dyDescent="0.25">
      <c r="A30" s="30"/>
      <c r="B30" s="22"/>
      <c r="C30" s="22"/>
      <c r="D30" s="51"/>
      <c r="E30" s="51"/>
      <c r="F30" s="22"/>
      <c r="G30" s="69">
        <f t="shared" si="0"/>
        <v>0</v>
      </c>
      <c r="H30" s="22"/>
      <c r="I30" s="67">
        <f t="shared" si="2"/>
        <v>0</v>
      </c>
      <c r="J30" s="68" t="e">
        <f t="shared" si="1"/>
        <v>#DIV/0!</v>
      </c>
    </row>
    <row r="31" spans="1:10" s="21" customFormat="1" x14ac:dyDescent="0.25">
      <c r="A31" s="31"/>
      <c r="B31" s="18"/>
      <c r="C31" s="18"/>
      <c r="D31" s="50"/>
      <c r="E31" s="50"/>
      <c r="F31" s="18"/>
      <c r="G31" s="69">
        <f t="shared" si="0"/>
        <v>0</v>
      </c>
      <c r="H31" s="19"/>
      <c r="I31" s="67">
        <f t="shared" si="2"/>
        <v>0</v>
      </c>
      <c r="J31" s="68" t="e">
        <f t="shared" si="1"/>
        <v>#DIV/0!</v>
      </c>
    </row>
    <row r="32" spans="1:10" x14ac:dyDescent="0.25">
      <c r="A32" s="30"/>
      <c r="B32" s="22"/>
      <c r="C32" s="22"/>
      <c r="D32" s="51"/>
      <c r="E32" s="51"/>
      <c r="F32" s="17"/>
      <c r="G32" s="69">
        <f t="shared" si="0"/>
        <v>0</v>
      </c>
      <c r="H32" s="17"/>
      <c r="I32" s="67">
        <f t="shared" si="2"/>
        <v>0</v>
      </c>
      <c r="J32" s="68" t="e">
        <f t="shared" si="1"/>
        <v>#DIV/0!</v>
      </c>
    </row>
    <row r="33" spans="1:10" s="21" customFormat="1" x14ac:dyDescent="0.25">
      <c r="A33" s="31"/>
      <c r="B33" s="18"/>
      <c r="C33" s="18"/>
      <c r="D33" s="50"/>
      <c r="E33" s="50"/>
      <c r="F33" s="19"/>
      <c r="G33" s="69">
        <f t="shared" si="0"/>
        <v>0</v>
      </c>
      <c r="H33" s="19"/>
      <c r="I33" s="67">
        <f t="shared" si="2"/>
        <v>0</v>
      </c>
      <c r="J33" s="68" t="e">
        <f t="shared" si="1"/>
        <v>#DIV/0!</v>
      </c>
    </row>
    <row r="34" spans="1:10" x14ac:dyDescent="0.25">
      <c r="A34" s="30"/>
      <c r="B34" s="22"/>
      <c r="C34" s="22"/>
      <c r="D34" s="51"/>
      <c r="E34" s="51"/>
      <c r="F34" s="22"/>
      <c r="G34" s="69">
        <f t="shared" si="0"/>
        <v>0</v>
      </c>
      <c r="H34" s="22"/>
      <c r="I34" s="67">
        <f t="shared" si="2"/>
        <v>0</v>
      </c>
      <c r="J34" s="68" t="e">
        <f t="shared" si="1"/>
        <v>#DIV/0!</v>
      </c>
    </row>
    <row r="35" spans="1:10" s="21" customFormat="1" x14ac:dyDescent="0.25">
      <c r="A35" s="31"/>
      <c r="B35" s="18"/>
      <c r="C35" s="18"/>
      <c r="D35" s="50"/>
      <c r="E35" s="50"/>
      <c r="F35" s="19"/>
      <c r="G35" s="69">
        <f t="shared" si="0"/>
        <v>0</v>
      </c>
      <c r="H35" s="19"/>
      <c r="I35" s="67">
        <f t="shared" si="2"/>
        <v>0</v>
      </c>
      <c r="J35" s="68" t="e">
        <f t="shared" si="1"/>
        <v>#DIV/0!</v>
      </c>
    </row>
    <row r="36" spans="1:10" x14ac:dyDescent="0.25">
      <c r="A36" s="30"/>
      <c r="B36" s="22"/>
      <c r="C36" s="22"/>
      <c r="D36" s="51"/>
      <c r="E36" s="51"/>
      <c r="F36" s="22"/>
      <c r="G36" s="69">
        <f t="shared" si="0"/>
        <v>0</v>
      </c>
      <c r="H36" s="22"/>
      <c r="I36" s="67">
        <f t="shared" si="2"/>
        <v>0</v>
      </c>
      <c r="J36" s="68" t="e">
        <f t="shared" si="1"/>
        <v>#DIV/0!</v>
      </c>
    </row>
    <row r="37" spans="1:10" s="21" customFormat="1" x14ac:dyDescent="0.25">
      <c r="A37" s="37"/>
      <c r="B37" s="18"/>
      <c r="C37" s="18"/>
      <c r="D37" s="50"/>
      <c r="E37" s="50"/>
      <c r="F37" s="19"/>
      <c r="G37" s="69">
        <f t="shared" si="0"/>
        <v>0</v>
      </c>
      <c r="H37" s="19"/>
      <c r="I37" s="67">
        <f t="shared" si="2"/>
        <v>0</v>
      </c>
      <c r="J37" s="68" t="e">
        <f t="shared" si="1"/>
        <v>#DIV/0!</v>
      </c>
    </row>
    <row r="38" spans="1:10" x14ac:dyDescent="0.25">
      <c r="A38" s="54"/>
      <c r="B38" s="22"/>
      <c r="C38" s="22"/>
      <c r="D38" s="51"/>
      <c r="E38" s="51"/>
      <c r="F38" s="22"/>
      <c r="G38" s="69">
        <f t="shared" si="0"/>
        <v>0</v>
      </c>
      <c r="H38" s="22"/>
      <c r="I38" s="67">
        <f t="shared" si="2"/>
        <v>0</v>
      </c>
      <c r="J38" s="68" t="e">
        <f t="shared" si="1"/>
        <v>#DIV/0!</v>
      </c>
    </row>
    <row r="39" spans="1:10" s="53" customFormat="1" x14ac:dyDescent="0.25">
      <c r="A39" s="31"/>
      <c r="B39" s="18"/>
      <c r="C39" s="18"/>
      <c r="D39" s="50"/>
      <c r="E39" s="50"/>
      <c r="F39" s="19"/>
      <c r="G39" s="69">
        <f t="shared" si="0"/>
        <v>0</v>
      </c>
      <c r="H39" s="19"/>
      <c r="I39" s="67">
        <f t="shared" si="2"/>
        <v>0</v>
      </c>
      <c r="J39" s="68" t="e">
        <f t="shared" si="1"/>
        <v>#DIV/0!</v>
      </c>
    </row>
    <row r="40" spans="1:10" x14ac:dyDescent="0.25">
      <c r="A40" s="30"/>
      <c r="B40" s="22"/>
      <c r="C40" s="22"/>
      <c r="D40" s="51"/>
      <c r="E40" s="51"/>
      <c r="F40" s="22"/>
      <c r="G40" s="69">
        <f t="shared" si="0"/>
        <v>0</v>
      </c>
      <c r="H40" s="22"/>
      <c r="I40" s="67">
        <f t="shared" si="2"/>
        <v>0</v>
      </c>
      <c r="J40" s="68" t="e">
        <f t="shared" si="1"/>
        <v>#DIV/0!</v>
      </c>
    </row>
    <row r="41" spans="1:10" s="21" customFormat="1" x14ac:dyDescent="0.25">
      <c r="A41" s="31"/>
      <c r="B41" s="18"/>
      <c r="C41" s="18"/>
      <c r="D41" s="50"/>
      <c r="E41" s="50"/>
      <c r="F41" s="19"/>
      <c r="G41" s="69">
        <f t="shared" si="0"/>
        <v>0</v>
      </c>
      <c r="H41" s="19"/>
      <c r="I41" s="67">
        <f t="shared" si="2"/>
        <v>0</v>
      </c>
      <c r="J41" s="68" t="e">
        <f t="shared" si="1"/>
        <v>#DIV/0!</v>
      </c>
    </row>
    <row r="42" spans="1:10" x14ac:dyDescent="0.25">
      <c r="A42" s="34"/>
      <c r="B42" s="22"/>
      <c r="C42" s="22"/>
      <c r="D42" s="22"/>
      <c r="E42" s="22"/>
      <c r="F42" s="22"/>
      <c r="G42" s="69">
        <f t="shared" si="0"/>
        <v>0</v>
      </c>
      <c r="H42" s="17"/>
      <c r="I42" s="67">
        <f t="shared" si="2"/>
        <v>0</v>
      </c>
      <c r="J42" s="68" t="e">
        <f t="shared" si="1"/>
        <v>#DIV/0!</v>
      </c>
    </row>
    <row r="43" spans="1:10" s="21" customFormat="1" x14ac:dyDescent="0.25">
      <c r="A43" s="31"/>
      <c r="B43" s="18"/>
      <c r="C43" s="18"/>
      <c r="D43" s="18"/>
      <c r="E43" s="18"/>
      <c r="F43" s="19"/>
      <c r="G43" s="69">
        <f t="shared" si="0"/>
        <v>0</v>
      </c>
      <c r="H43" s="19"/>
      <c r="I43" s="67">
        <f t="shared" si="2"/>
        <v>0</v>
      </c>
      <c r="J43" s="68" t="e">
        <f t="shared" si="1"/>
        <v>#DIV/0!</v>
      </c>
    </row>
    <row r="44" spans="1:10" x14ac:dyDescent="0.25">
      <c r="A44" s="54"/>
      <c r="B44" s="22"/>
      <c r="C44" s="22"/>
      <c r="D44" s="22"/>
      <c r="E44" s="22"/>
      <c r="F44" s="17"/>
      <c r="G44" s="69">
        <f t="shared" si="0"/>
        <v>0</v>
      </c>
      <c r="H44" s="17"/>
      <c r="I44" s="67">
        <f t="shared" si="2"/>
        <v>0</v>
      </c>
      <c r="J44" s="68" t="e">
        <f t="shared" si="1"/>
        <v>#DIV/0!</v>
      </c>
    </row>
    <row r="45" spans="1:10" s="21" customFormat="1" x14ac:dyDescent="0.25">
      <c r="A45" s="31"/>
      <c r="B45" s="18"/>
      <c r="C45" s="18"/>
      <c r="D45" s="18"/>
      <c r="E45" s="18"/>
      <c r="F45" s="19"/>
      <c r="G45" s="69">
        <f t="shared" si="0"/>
        <v>0</v>
      </c>
      <c r="H45" s="19"/>
      <c r="I45" s="67">
        <f t="shared" si="2"/>
        <v>0</v>
      </c>
      <c r="J45" s="68" t="e">
        <f t="shared" si="1"/>
        <v>#DIV/0!</v>
      </c>
    </row>
    <row r="46" spans="1:10" x14ac:dyDescent="0.25">
      <c r="A46" s="30"/>
      <c r="B46" s="22"/>
      <c r="C46" s="22"/>
      <c r="D46" s="22"/>
      <c r="E46" s="22"/>
      <c r="F46" s="17"/>
      <c r="G46" s="69">
        <f t="shared" si="0"/>
        <v>0</v>
      </c>
      <c r="H46" s="17"/>
      <c r="I46" s="67">
        <f t="shared" si="2"/>
        <v>0</v>
      </c>
      <c r="J46" s="68" t="e">
        <f t="shared" si="1"/>
        <v>#DIV/0!</v>
      </c>
    </row>
    <row r="47" spans="1:10" s="21" customFormat="1" x14ac:dyDescent="0.25">
      <c r="A47" s="31"/>
      <c r="B47" s="18"/>
      <c r="C47" s="18"/>
      <c r="D47" s="18"/>
      <c r="E47" s="18"/>
      <c r="F47" s="19"/>
      <c r="G47" s="69">
        <f t="shared" si="0"/>
        <v>0</v>
      </c>
      <c r="H47" s="19"/>
      <c r="I47" s="67">
        <f t="shared" si="2"/>
        <v>0</v>
      </c>
      <c r="J47" s="68" t="e">
        <f t="shared" si="1"/>
        <v>#DIV/0!</v>
      </c>
    </row>
    <row r="48" spans="1:10" x14ac:dyDescent="0.25">
      <c r="A48" s="30"/>
      <c r="B48" s="22"/>
      <c r="C48" s="22"/>
      <c r="D48" s="22"/>
      <c r="E48" s="22"/>
      <c r="F48" s="22"/>
      <c r="G48" s="69">
        <f t="shared" si="0"/>
        <v>0</v>
      </c>
      <c r="H48" s="22"/>
      <c r="I48" s="67">
        <f t="shared" si="2"/>
        <v>0</v>
      </c>
      <c r="J48" s="68" t="e">
        <f t="shared" si="1"/>
        <v>#DIV/0!</v>
      </c>
    </row>
    <row r="49" spans="1:10" s="21" customFormat="1" x14ac:dyDescent="0.25">
      <c r="A49" s="31"/>
      <c r="B49" s="18"/>
      <c r="C49" s="18"/>
      <c r="D49" s="18"/>
      <c r="E49" s="18"/>
      <c r="F49" s="19"/>
      <c r="G49" s="69">
        <f t="shared" si="0"/>
        <v>0</v>
      </c>
      <c r="H49" s="19"/>
      <c r="I49" s="67">
        <f t="shared" si="2"/>
        <v>0</v>
      </c>
      <c r="J49" s="68" t="e">
        <f t="shared" si="1"/>
        <v>#DIV/0!</v>
      </c>
    </row>
    <row r="50" spans="1:10" x14ac:dyDescent="0.25">
      <c r="A50" s="30"/>
      <c r="B50" s="22"/>
      <c r="C50" s="22"/>
      <c r="D50" s="22"/>
      <c r="E50" s="22"/>
      <c r="F50" s="22"/>
      <c r="G50" s="69">
        <f t="shared" si="0"/>
        <v>0</v>
      </c>
      <c r="H50" s="22"/>
      <c r="I50" s="67">
        <f t="shared" si="2"/>
        <v>0</v>
      </c>
      <c r="J50" s="68" t="e">
        <f t="shared" si="1"/>
        <v>#DIV/0!</v>
      </c>
    </row>
    <row r="51" spans="1:10" s="21" customFormat="1" x14ac:dyDescent="0.25">
      <c r="A51" s="31"/>
      <c r="B51" s="18"/>
      <c r="C51" s="18"/>
      <c r="D51" s="18"/>
      <c r="E51" s="18"/>
      <c r="F51" s="18"/>
      <c r="G51" s="69">
        <f t="shared" si="0"/>
        <v>0</v>
      </c>
      <c r="H51" s="18"/>
      <c r="I51" s="67">
        <f t="shared" si="2"/>
        <v>0</v>
      </c>
      <c r="J51" s="68" t="e">
        <f t="shared" si="1"/>
        <v>#DIV/0!</v>
      </c>
    </row>
    <row r="52" spans="1:10" s="4" customFormat="1" x14ac:dyDescent="0.25">
      <c r="A52" s="30"/>
      <c r="B52" s="22"/>
      <c r="C52" s="22"/>
      <c r="D52" s="22"/>
      <c r="E52" s="22"/>
      <c r="F52" s="22"/>
      <c r="G52" s="69">
        <f t="shared" si="0"/>
        <v>0</v>
      </c>
      <c r="H52" s="22"/>
      <c r="I52" s="67">
        <f t="shared" si="2"/>
        <v>0</v>
      </c>
      <c r="J52" s="68" t="e">
        <f t="shared" si="1"/>
        <v>#DIV/0!</v>
      </c>
    </row>
    <row r="53" spans="1:10" s="21" customFormat="1" x14ac:dyDescent="0.25">
      <c r="A53" s="35"/>
      <c r="B53" s="33"/>
      <c r="C53" s="33"/>
      <c r="D53" s="33"/>
      <c r="E53" s="33"/>
      <c r="F53" s="33"/>
      <c r="G53" s="69">
        <f t="shared" si="0"/>
        <v>0</v>
      </c>
      <c r="H53" s="33"/>
      <c r="I53" s="67">
        <f t="shared" si="2"/>
        <v>0</v>
      </c>
      <c r="J53" s="68" t="e">
        <f t="shared" si="1"/>
        <v>#DIV/0!</v>
      </c>
    </row>
    <row r="54" spans="1:10" x14ac:dyDescent="0.25">
      <c r="A54" s="34"/>
      <c r="B54" s="32"/>
      <c r="C54" s="32"/>
      <c r="D54" s="32"/>
      <c r="E54" s="32"/>
      <c r="F54" s="32"/>
      <c r="G54" s="69">
        <f t="shared" si="0"/>
        <v>0</v>
      </c>
      <c r="H54" s="32"/>
      <c r="I54" s="67">
        <f t="shared" si="2"/>
        <v>0</v>
      </c>
      <c r="J54" s="68" t="e">
        <f t="shared" si="1"/>
        <v>#DIV/0!</v>
      </c>
    </row>
  </sheetData>
  <mergeCells count="1">
    <mergeCell ref="H2:J2"/>
  </mergeCells>
  <pageMargins left="0.7" right="0.7" top="0.75" bottom="0.75" header="0.3" footer="0.3"/>
  <pageSetup scale="86" orientation="portrait" horizontalDpi="300" verticalDpi="300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10894-6FBA-41EE-8D1B-03A0E54F4465}">
  <dimension ref="A2:B2"/>
  <sheetViews>
    <sheetView workbookViewId="0">
      <selection activeCell="I20" sqref="I20"/>
    </sheetView>
  </sheetViews>
  <sheetFormatPr defaultRowHeight="15" x14ac:dyDescent="0.25"/>
  <cols>
    <col min="1" max="1" width="22.5703125" customWidth="1"/>
  </cols>
  <sheetData>
    <row r="2" spans="1:2" x14ac:dyDescent="0.25">
      <c r="A2" t="s">
        <v>32</v>
      </c>
      <c r="B2" s="29">
        <v>43647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Weighted Runoff Coefficient</vt:lpstr>
      <vt:lpstr>Time of Concentration</vt:lpstr>
      <vt:lpstr>Rational Method</vt:lpstr>
      <vt:lpstr>Tables</vt:lpstr>
      <vt:lpstr>'Rational Method'!Print_Area</vt:lpstr>
      <vt:lpstr>'Time of Concentration'!Print_Area</vt:lpstr>
      <vt:lpstr>'Weighted Runoff Coefficient'!Print_Area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Kayla Hillegass</dc:creator>
  <cp:keywords/>
  <dc:description/>
  <cp:lastModifiedBy>Kayla Hillegass</cp:lastModifiedBy>
  <cp:revision/>
  <dcterms:created xsi:type="dcterms:W3CDTF">2019-07-23T22:31:00Z</dcterms:created>
  <dcterms:modified xsi:type="dcterms:W3CDTF">2025-10-17T17:06:28Z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